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filestor-srv\mail\6.Территориального развития\3.Отдел целевых программ\Нуров Саид\Отчеты\1. Отчет по ГП РФ (64-р)\2025.09.01\"/>
    </mc:Choice>
  </mc:AlternateContent>
  <xr:revisionPtr revIDLastSave="0" documentId="13_ncr:1_{8E9CB4B3-EFF1-49CC-B644-A2940C4D21E6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Лист2" sheetId="2" r:id="rId1"/>
  </sheets>
  <definedNames>
    <definedName name="_xlnm._FilterDatabase" localSheetId="0" hidden="1">Лист2!$C$1:$C$760</definedName>
    <definedName name="_xlnm.Print_Area" localSheetId="0">Лист2!$A$1:$L$758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78" i="2" l="1"/>
  <c r="F255" i="2" l="1"/>
  <c r="G255" i="2"/>
  <c r="J255" i="2" s="1"/>
  <c r="H243" i="2"/>
  <c r="G243" i="2"/>
  <c r="F243" i="2"/>
  <c r="G239" i="2"/>
  <c r="J239" i="2" s="1"/>
  <c r="F239" i="2"/>
  <c r="I231" i="2"/>
  <c r="J231" i="2"/>
  <c r="F235" i="2"/>
  <c r="G235" i="2"/>
  <c r="J235" i="2" s="1"/>
  <c r="I227" i="2"/>
  <c r="J227" i="2"/>
  <c r="I235" i="2" l="1"/>
  <c r="J243" i="2"/>
  <c r="I243" i="2"/>
  <c r="I239" i="2"/>
  <c r="J573" i="2" l="1"/>
  <c r="F285" i="2"/>
  <c r="I141" i="2"/>
  <c r="I140" i="2"/>
  <c r="F204" i="2" l="1"/>
  <c r="G204" i="2"/>
  <c r="H204" i="2"/>
  <c r="H721" i="2" l="1"/>
  <c r="G721" i="2"/>
  <c r="F721" i="2"/>
  <c r="I720" i="2"/>
  <c r="J720" i="2"/>
  <c r="G473" i="2"/>
  <c r="H473" i="2" s="1"/>
  <c r="G474" i="2"/>
  <c r="H474" i="2"/>
  <c r="J721" i="2" l="1"/>
  <c r="I721" i="2"/>
  <c r="H633" i="2"/>
  <c r="G633" i="2"/>
  <c r="G625" i="2"/>
  <c r="H591" i="2"/>
  <c r="G591" i="2"/>
  <c r="F591" i="2"/>
  <c r="J631" i="2"/>
  <c r="I631" i="2"/>
  <c r="H621" i="2"/>
  <c r="G621" i="2"/>
  <c r="H625" i="2"/>
  <c r="H629" i="2"/>
  <c r="G629" i="2"/>
  <c r="F629" i="2"/>
  <c r="F633" i="2"/>
  <c r="F625" i="2"/>
  <c r="F621" i="2"/>
  <c r="F613" i="2"/>
  <c r="G613" i="2"/>
  <c r="H613" i="2"/>
  <c r="H617" i="2"/>
  <c r="G617" i="2"/>
  <c r="F617" i="2"/>
  <c r="H523" i="2"/>
  <c r="H522" i="2"/>
  <c r="G523" i="2"/>
  <c r="G522" i="2"/>
  <c r="H163" i="2"/>
  <c r="G163" i="2"/>
  <c r="I629" i="2" l="1"/>
  <c r="I591" i="2"/>
  <c r="F590" i="2"/>
  <c r="J629" i="2"/>
  <c r="G590" i="2"/>
  <c r="H590" i="2"/>
  <c r="I137" i="2"/>
  <c r="J137" i="2"/>
  <c r="I590" i="2" l="1"/>
  <c r="I707" i="2"/>
  <c r="I708" i="2"/>
  <c r="G12" i="2"/>
  <c r="H12" i="2"/>
  <c r="G13" i="2"/>
  <c r="H13" i="2"/>
  <c r="F13" i="2"/>
  <c r="F12" i="2"/>
  <c r="J66" i="2"/>
  <c r="I66" i="2"/>
  <c r="J65" i="2"/>
  <c r="I65" i="2"/>
  <c r="H63" i="2"/>
  <c r="G63" i="2"/>
  <c r="F63" i="2"/>
  <c r="H59" i="2"/>
  <c r="F59" i="2"/>
  <c r="G59" i="2"/>
  <c r="H47" i="2"/>
  <c r="G47" i="2"/>
  <c r="F47" i="2"/>
  <c r="H15" i="2"/>
  <c r="F15" i="2"/>
  <c r="G15" i="2"/>
  <c r="J63" i="2" l="1"/>
  <c r="I63" i="2"/>
  <c r="J536" i="2" l="1"/>
  <c r="J535" i="2"/>
  <c r="J533" i="2"/>
  <c r="J757" i="2"/>
  <c r="J756" i="2"/>
  <c r="J752" i="2"/>
  <c r="J751" i="2"/>
  <c r="J747" i="2"/>
  <c r="J746" i="2"/>
  <c r="J742" i="2"/>
  <c r="J741" i="2"/>
  <c r="J737" i="2"/>
  <c r="J736" i="2"/>
  <c r="J732" i="2"/>
  <c r="J731" i="2"/>
  <c r="J728" i="2"/>
  <c r="J727" i="2"/>
  <c r="J724" i="2"/>
  <c r="J723" i="2"/>
  <c r="J719" i="2"/>
  <c r="J716" i="2"/>
  <c r="J715" i="2"/>
  <c r="J712" i="2"/>
  <c r="J711" i="2"/>
  <c r="J708" i="2"/>
  <c r="J707" i="2"/>
  <c r="J704" i="2"/>
  <c r="J703" i="2"/>
  <c r="J700" i="2"/>
  <c r="J699" i="2"/>
  <c r="J696" i="2"/>
  <c r="J695" i="2"/>
  <c r="J692" i="2"/>
  <c r="J691" i="2"/>
  <c r="J688" i="2"/>
  <c r="J687" i="2"/>
  <c r="J684" i="2"/>
  <c r="J683" i="2"/>
  <c r="J675" i="2"/>
  <c r="J674" i="2"/>
  <c r="J662" i="2"/>
  <c r="J661" i="2"/>
  <c r="J653" i="2"/>
  <c r="J652" i="2"/>
  <c r="J649" i="2"/>
  <c r="J648" i="2"/>
  <c r="J645" i="2"/>
  <c r="J644" i="2"/>
  <c r="J635" i="2"/>
  <c r="J633" i="2"/>
  <c r="J627" i="2"/>
  <c r="J625" i="2"/>
  <c r="J623" i="2"/>
  <c r="J621" i="2"/>
  <c r="J619" i="2"/>
  <c r="J617" i="2"/>
  <c r="J615" i="2"/>
  <c r="J613" i="2"/>
  <c r="J611" i="2"/>
  <c r="J607" i="2"/>
  <c r="J603" i="2"/>
  <c r="J600" i="2"/>
  <c r="J599" i="2"/>
  <c r="J596" i="2"/>
  <c r="J595" i="2"/>
  <c r="J587" i="2"/>
  <c r="J586" i="2"/>
  <c r="J577" i="2"/>
  <c r="J565" i="2"/>
  <c r="J564" i="2"/>
  <c r="J561" i="2"/>
  <c r="J560" i="2"/>
  <c r="J557" i="2"/>
  <c r="J556" i="2"/>
  <c r="J553" i="2"/>
  <c r="J552" i="2"/>
  <c r="J544" i="2"/>
  <c r="J543" i="2"/>
  <c r="J540" i="2"/>
  <c r="J539" i="2"/>
  <c r="J527" i="2"/>
  <c r="J526" i="2"/>
  <c r="J523" i="2"/>
  <c r="J522" i="2"/>
  <c r="J518" i="2"/>
  <c r="J515" i="2"/>
  <c r="J514" i="2"/>
  <c r="J511" i="2"/>
  <c r="J510" i="2"/>
  <c r="J507" i="2"/>
  <c r="J506" i="2"/>
  <c r="J502" i="2"/>
  <c r="J486" i="2"/>
  <c r="J485" i="2"/>
  <c r="J478" i="2"/>
  <c r="J477" i="2"/>
  <c r="J470" i="2"/>
  <c r="J469" i="2"/>
  <c r="J466" i="2"/>
  <c r="J465" i="2"/>
  <c r="J462" i="2"/>
  <c r="J461" i="2"/>
  <c r="J458" i="2"/>
  <c r="J457" i="2"/>
  <c r="J454" i="2"/>
  <c r="J453" i="2"/>
  <c r="J450" i="2"/>
  <c r="J449" i="2"/>
  <c r="J446" i="2"/>
  <c r="J445" i="2"/>
  <c r="J442" i="2"/>
  <c r="J441" i="2"/>
  <c r="J438" i="2"/>
  <c r="J437" i="2"/>
  <c r="J427" i="2"/>
  <c r="J424" i="2"/>
  <c r="J423" i="2"/>
  <c r="J420" i="2"/>
  <c r="J419" i="2"/>
  <c r="J415" i="2"/>
  <c r="J414" i="2"/>
  <c r="J411" i="2"/>
  <c r="J410" i="2"/>
  <c r="J407" i="2"/>
  <c r="J406" i="2"/>
  <c r="J403" i="2"/>
  <c r="J402" i="2"/>
  <c r="J399" i="2"/>
  <c r="J398" i="2"/>
  <c r="J386" i="2"/>
  <c r="J385" i="2"/>
  <c r="J381" i="2"/>
  <c r="J380" i="2"/>
  <c r="J377" i="2"/>
  <c r="J376" i="2"/>
  <c r="J373" i="2"/>
  <c r="J372" i="2"/>
  <c r="J369" i="2"/>
  <c r="J368" i="2"/>
  <c r="J365" i="2"/>
  <c r="J364" i="2"/>
  <c r="J361" i="2"/>
  <c r="J360" i="2"/>
  <c r="J357" i="2"/>
  <c r="J356" i="2"/>
  <c r="J353" i="2"/>
  <c r="J352" i="2"/>
  <c r="J349" i="2"/>
  <c r="J348" i="2"/>
  <c r="J345" i="2"/>
  <c r="J344" i="2"/>
  <c r="J341" i="2"/>
  <c r="J340" i="2"/>
  <c r="J337" i="2"/>
  <c r="J336" i="2"/>
  <c r="J333" i="2"/>
  <c r="J332" i="2"/>
  <c r="J329" i="2"/>
  <c r="J328" i="2"/>
  <c r="J325" i="2"/>
  <c r="J324" i="2"/>
  <c r="J321" i="2"/>
  <c r="J320" i="2"/>
  <c r="J317" i="2"/>
  <c r="J316" i="2"/>
  <c r="J313" i="2"/>
  <c r="J312" i="2"/>
  <c r="J304" i="2"/>
  <c r="J303" i="2"/>
  <c r="J300" i="2"/>
  <c r="J299" i="2"/>
  <c r="J296" i="2"/>
  <c r="J295" i="2"/>
  <c r="J292" i="2"/>
  <c r="J291" i="2"/>
  <c r="J288" i="2"/>
  <c r="J287" i="2"/>
  <c r="J284" i="2"/>
  <c r="J283" i="2"/>
  <c r="J280" i="2"/>
  <c r="J279" i="2"/>
  <c r="J276" i="2"/>
  <c r="J275" i="2"/>
  <c r="J267" i="2"/>
  <c r="J266" i="2"/>
  <c r="J262" i="2"/>
  <c r="J259" i="2"/>
  <c r="J258" i="2"/>
  <c r="J254" i="2"/>
  <c r="J251" i="2"/>
  <c r="J250" i="2"/>
  <c r="J247" i="2"/>
  <c r="J246" i="2"/>
  <c r="J242" i="2"/>
  <c r="J238" i="2"/>
  <c r="J234" i="2"/>
  <c r="J230" i="2"/>
  <c r="J226" i="2"/>
  <c r="J223" i="2"/>
  <c r="J222" i="2"/>
  <c r="J219" i="2"/>
  <c r="J218" i="2"/>
  <c r="J215" i="2"/>
  <c r="J214" i="2"/>
  <c r="J211" i="2"/>
  <c r="J210" i="2"/>
  <c r="J207" i="2"/>
  <c r="J206" i="2"/>
  <c r="J202" i="2"/>
  <c r="J198" i="2"/>
  <c r="J194" i="2"/>
  <c r="J190" i="2"/>
  <c r="J182" i="2"/>
  <c r="J181" i="2"/>
  <c r="J178" i="2"/>
  <c r="J177" i="2"/>
  <c r="J174" i="2"/>
  <c r="J173" i="2"/>
  <c r="J170" i="2"/>
  <c r="J169" i="2"/>
  <c r="J165" i="2"/>
  <c r="J162" i="2"/>
  <c r="J161" i="2"/>
  <c r="J152" i="2"/>
  <c r="J148" i="2"/>
  <c r="J144" i="2"/>
  <c r="J141" i="2"/>
  <c r="J140" i="2"/>
  <c r="J136" i="2"/>
  <c r="J133" i="2"/>
  <c r="J132" i="2"/>
  <c r="J129" i="2"/>
  <c r="J128" i="2"/>
  <c r="J120" i="2"/>
  <c r="J119" i="2"/>
  <c r="J115" i="2"/>
  <c r="J107" i="2"/>
  <c r="J106" i="2"/>
  <c r="J103" i="2"/>
  <c r="J102" i="2"/>
  <c r="J94" i="2"/>
  <c r="J93" i="2"/>
  <c r="J90" i="2"/>
  <c r="J89" i="2"/>
  <c r="J86" i="2"/>
  <c r="J85" i="2"/>
  <c r="J82" i="2"/>
  <c r="J81" i="2"/>
  <c r="J78" i="2"/>
  <c r="J77" i="2"/>
  <c r="J74" i="2"/>
  <c r="J73" i="2"/>
  <c r="J71" i="2"/>
  <c r="J70" i="2"/>
  <c r="J69" i="2"/>
  <c r="J62" i="2"/>
  <c r="J61" i="2"/>
  <c r="J59" i="2"/>
  <c r="J58" i="2"/>
  <c r="J57" i="2"/>
  <c r="J54" i="2"/>
  <c r="J53" i="2"/>
  <c r="J49" i="2"/>
  <c r="J47" i="2"/>
  <c r="J46" i="2"/>
  <c r="J45" i="2"/>
  <c r="J42" i="2"/>
  <c r="J41" i="2"/>
  <c r="J38" i="2"/>
  <c r="J37" i="2"/>
  <c r="J34" i="2"/>
  <c r="J33" i="2"/>
  <c r="J30" i="2"/>
  <c r="J29" i="2"/>
  <c r="J26" i="2"/>
  <c r="J25" i="2"/>
  <c r="J23" i="2"/>
  <c r="J22" i="2"/>
  <c r="J21" i="2"/>
  <c r="J18" i="2"/>
  <c r="J17" i="2"/>
  <c r="J15" i="2"/>
  <c r="G670" i="2"/>
  <c r="J670" i="2" s="1"/>
  <c r="G671" i="2"/>
  <c r="J671" i="2" s="1"/>
  <c r="F671" i="2"/>
  <c r="F670" i="2"/>
  <c r="I536" i="2" l="1"/>
  <c r="I535" i="2"/>
  <c r="I533" i="2"/>
  <c r="I728" i="2"/>
  <c r="I727" i="2"/>
  <c r="I724" i="2"/>
  <c r="I723" i="2"/>
  <c r="I719" i="2"/>
  <c r="I716" i="2"/>
  <c r="I715" i="2"/>
  <c r="I712" i="2"/>
  <c r="I711" i="2"/>
  <c r="I704" i="2"/>
  <c r="I703" i="2"/>
  <c r="I700" i="2"/>
  <c r="I699" i="2"/>
  <c r="I696" i="2"/>
  <c r="I695" i="2"/>
  <c r="I692" i="2"/>
  <c r="I691" i="2"/>
  <c r="I688" i="2"/>
  <c r="I687" i="2"/>
  <c r="I684" i="2"/>
  <c r="I683" i="2"/>
  <c r="I675" i="2"/>
  <c r="I674" i="2"/>
  <c r="I671" i="2"/>
  <c r="I670" i="2"/>
  <c r="I662" i="2"/>
  <c r="I661" i="2"/>
  <c r="I653" i="2"/>
  <c r="I652" i="2"/>
  <c r="I649" i="2"/>
  <c r="I648" i="2"/>
  <c r="I645" i="2"/>
  <c r="I644" i="2"/>
  <c r="I635" i="2"/>
  <c r="I633" i="2"/>
  <c r="I627" i="2"/>
  <c r="I625" i="2"/>
  <c r="I623" i="2"/>
  <c r="I621" i="2"/>
  <c r="I619" i="2"/>
  <c r="I617" i="2"/>
  <c r="I615" i="2"/>
  <c r="I613" i="2"/>
  <c r="I611" i="2"/>
  <c r="I607" i="2"/>
  <c r="I603" i="2"/>
  <c r="I600" i="2"/>
  <c r="I599" i="2"/>
  <c r="I596" i="2"/>
  <c r="I595" i="2"/>
  <c r="I587" i="2"/>
  <c r="I586" i="2"/>
  <c r="I577" i="2"/>
  <c r="I573" i="2"/>
  <c r="I565" i="2"/>
  <c r="I564" i="2"/>
  <c r="I561" i="2"/>
  <c r="I560" i="2"/>
  <c r="I557" i="2"/>
  <c r="I556" i="2"/>
  <c r="I553" i="2"/>
  <c r="I552" i="2"/>
  <c r="I544" i="2"/>
  <c r="I543" i="2"/>
  <c r="I540" i="2"/>
  <c r="I539" i="2"/>
  <c r="I527" i="2"/>
  <c r="I526" i="2"/>
  <c r="I518" i="2"/>
  <c r="I515" i="2"/>
  <c r="I514" i="2"/>
  <c r="I511" i="2"/>
  <c r="I510" i="2"/>
  <c r="I507" i="2"/>
  <c r="I506" i="2"/>
  <c r="I502" i="2"/>
  <c r="I494" i="2"/>
  <c r="I493" i="2"/>
  <c r="I490" i="2"/>
  <c r="I489" i="2"/>
  <c r="I486" i="2"/>
  <c r="I485" i="2"/>
  <c r="I482" i="2"/>
  <c r="I481" i="2"/>
  <c r="I478" i="2"/>
  <c r="I477" i="2"/>
  <c r="I470" i="2"/>
  <c r="I469" i="2"/>
  <c r="I466" i="2"/>
  <c r="I465" i="2"/>
  <c r="I462" i="2"/>
  <c r="I461" i="2"/>
  <c r="I458" i="2"/>
  <c r="I457" i="2"/>
  <c r="I454" i="2"/>
  <c r="I453" i="2"/>
  <c r="I450" i="2"/>
  <c r="I449" i="2"/>
  <c r="I446" i="2"/>
  <c r="I445" i="2"/>
  <c r="I442" i="2"/>
  <c r="I441" i="2"/>
  <c r="I438" i="2"/>
  <c r="I437" i="2"/>
  <c r="I427" i="2"/>
  <c r="I424" i="2"/>
  <c r="I423" i="2"/>
  <c r="I420" i="2"/>
  <c r="I419" i="2"/>
  <c r="I411" i="2"/>
  <c r="I410" i="2"/>
  <c r="I407" i="2"/>
  <c r="I406" i="2"/>
  <c r="I403" i="2"/>
  <c r="I402" i="2"/>
  <c r="I399" i="2"/>
  <c r="I398" i="2"/>
  <c r="I386" i="2"/>
  <c r="I385" i="2"/>
  <c r="I377" i="2"/>
  <c r="I376" i="2"/>
  <c r="I373" i="2"/>
  <c r="I372" i="2"/>
  <c r="I369" i="2"/>
  <c r="I368" i="2"/>
  <c r="I365" i="2"/>
  <c r="I364" i="2"/>
  <c r="I361" i="2"/>
  <c r="I360" i="2"/>
  <c r="I357" i="2"/>
  <c r="I356" i="2"/>
  <c r="I353" i="2"/>
  <c r="I352" i="2"/>
  <c r="I349" i="2"/>
  <c r="I348" i="2"/>
  <c r="I345" i="2"/>
  <c r="I344" i="2"/>
  <c r="I341" i="2"/>
  <c r="I340" i="2"/>
  <c r="I337" i="2"/>
  <c r="I336" i="2"/>
  <c r="I333" i="2"/>
  <c r="I332" i="2"/>
  <c r="I329" i="2"/>
  <c r="I328" i="2"/>
  <c r="I325" i="2"/>
  <c r="I324" i="2"/>
  <c r="I321" i="2"/>
  <c r="I320" i="2"/>
  <c r="I317" i="2"/>
  <c r="I316" i="2"/>
  <c r="I313" i="2"/>
  <c r="I312" i="2"/>
  <c r="I304" i="2"/>
  <c r="I303" i="2"/>
  <c r="I300" i="2"/>
  <c r="I299" i="2"/>
  <c r="I296" i="2"/>
  <c r="I295" i="2"/>
  <c r="I292" i="2"/>
  <c r="I291" i="2"/>
  <c r="I288" i="2"/>
  <c r="I287" i="2"/>
  <c r="I284" i="2"/>
  <c r="I283" i="2"/>
  <c r="I280" i="2"/>
  <c r="I279" i="2"/>
  <c r="I276" i="2"/>
  <c r="I275" i="2"/>
  <c r="I267" i="2"/>
  <c r="I266" i="2"/>
  <c r="I262" i="2"/>
  <c r="I259" i="2"/>
  <c r="I258" i="2"/>
  <c r="I251" i="2"/>
  <c r="I250" i="2"/>
  <c r="I247" i="2"/>
  <c r="I246" i="2"/>
  <c r="I242" i="2"/>
  <c r="I238" i="2"/>
  <c r="I234" i="2"/>
  <c r="I230" i="2"/>
  <c r="I226" i="2"/>
  <c r="I223" i="2"/>
  <c r="I222" i="2"/>
  <c r="I219" i="2"/>
  <c r="I218" i="2"/>
  <c r="I215" i="2"/>
  <c r="I214" i="2"/>
  <c r="I211" i="2"/>
  <c r="I210" i="2"/>
  <c r="I207" i="2"/>
  <c r="I206" i="2"/>
  <c r="I202" i="2"/>
  <c r="I198" i="2"/>
  <c r="I194" i="2"/>
  <c r="I190" i="2"/>
  <c r="I182" i="2"/>
  <c r="I181" i="2"/>
  <c r="I178" i="2"/>
  <c r="I177" i="2"/>
  <c r="I174" i="2"/>
  <c r="I173" i="2"/>
  <c r="I170" i="2"/>
  <c r="I169" i="2"/>
  <c r="I166" i="2"/>
  <c r="I165" i="2"/>
  <c r="I162" i="2"/>
  <c r="I161" i="2"/>
  <c r="I152" i="2"/>
  <c r="I148" i="2"/>
  <c r="I144" i="2"/>
  <c r="I136" i="2"/>
  <c r="I133" i="2"/>
  <c r="I132" i="2"/>
  <c r="I129" i="2"/>
  <c r="I128" i="2"/>
  <c r="I120" i="2"/>
  <c r="I119" i="2"/>
  <c r="I115" i="2"/>
  <c r="I107" i="2"/>
  <c r="I106" i="2"/>
  <c r="I103" i="2"/>
  <c r="I102" i="2"/>
  <c r="I94" i="2"/>
  <c r="I93" i="2"/>
  <c r="I90" i="2"/>
  <c r="I89" i="2"/>
  <c r="I86" i="2"/>
  <c r="I85" i="2"/>
  <c r="I82" i="2"/>
  <c r="I81" i="2"/>
  <c r="I78" i="2"/>
  <c r="I77" i="2"/>
  <c r="I74" i="2"/>
  <c r="I73" i="2"/>
  <c r="I71" i="2"/>
  <c r="I70" i="2"/>
  <c r="I69" i="2"/>
  <c r="I62" i="2"/>
  <c r="I61" i="2"/>
  <c r="I59" i="2"/>
  <c r="I58" i="2"/>
  <c r="I57" i="2"/>
  <c r="I54" i="2"/>
  <c r="I53" i="2"/>
  <c r="I49" i="2"/>
  <c r="I47" i="2"/>
  <c r="I46" i="2"/>
  <c r="I45" i="2"/>
  <c r="I42" i="2"/>
  <c r="I41" i="2"/>
  <c r="I38" i="2"/>
  <c r="I37" i="2"/>
  <c r="I34" i="2"/>
  <c r="I33" i="2"/>
  <c r="I30" i="2"/>
  <c r="I29" i="2"/>
  <c r="I26" i="2"/>
  <c r="I25" i="2"/>
  <c r="I23" i="2"/>
  <c r="I22" i="2"/>
  <c r="I21" i="2"/>
  <c r="I18" i="2"/>
  <c r="I17" i="2"/>
  <c r="I15" i="2"/>
  <c r="I263" i="2"/>
  <c r="H277" i="2"/>
  <c r="G277" i="2"/>
  <c r="F277" i="2"/>
  <c r="J277" i="2" l="1"/>
  <c r="J263" i="2"/>
  <c r="I277" i="2"/>
  <c r="H665" i="2"/>
  <c r="H666" i="2"/>
  <c r="G665" i="2"/>
  <c r="G666" i="2"/>
  <c r="F666" i="2"/>
  <c r="F665" i="2"/>
  <c r="G51" i="2"/>
  <c r="H51" i="2"/>
  <c r="J51" i="2" s="1"/>
  <c r="F19" i="2"/>
  <c r="G19" i="2"/>
  <c r="H19" i="2"/>
  <c r="J665" i="2" l="1"/>
  <c r="J666" i="2"/>
  <c r="J19" i="2"/>
  <c r="I19" i="2"/>
  <c r="I665" i="2"/>
  <c r="I666" i="2"/>
  <c r="G289" i="2"/>
  <c r="H289" i="2"/>
  <c r="J289" i="2" l="1"/>
  <c r="F307" i="2"/>
  <c r="F186" i="2" l="1"/>
  <c r="H467" i="2" l="1"/>
  <c r="J591" i="2" l="1"/>
  <c r="J590" i="2"/>
  <c r="G186" i="2"/>
  <c r="I186" i="2" s="1"/>
  <c r="H186" i="2"/>
  <c r="G185" i="2"/>
  <c r="H185" i="2"/>
  <c r="F185" i="2"/>
  <c r="G200" i="2"/>
  <c r="H200" i="2"/>
  <c r="F200" i="2"/>
  <c r="J186" i="2" l="1"/>
  <c r="J185" i="2"/>
  <c r="J200" i="2"/>
  <c r="I200" i="2"/>
  <c r="I185" i="2"/>
  <c r="F531" i="2"/>
  <c r="G531" i="2"/>
  <c r="H531" i="2"/>
  <c r="G530" i="2"/>
  <c r="H530" i="2"/>
  <c r="F530" i="2"/>
  <c r="G541" i="2"/>
  <c r="H541" i="2"/>
  <c r="F541" i="2"/>
  <c r="J541" i="2" l="1"/>
  <c r="J531" i="2"/>
  <c r="J530" i="2"/>
  <c r="I531" i="2"/>
  <c r="I530" i="2"/>
  <c r="I541" i="2"/>
  <c r="F271" i="2"/>
  <c r="G271" i="2"/>
  <c r="H271" i="2"/>
  <c r="G270" i="2"/>
  <c r="H270" i="2"/>
  <c r="F289" i="2"/>
  <c r="I289" i="2" s="1"/>
  <c r="G285" i="2"/>
  <c r="H285" i="2"/>
  <c r="J285" i="2" l="1"/>
  <c r="J271" i="2"/>
  <c r="J270" i="2"/>
  <c r="I285" i="2"/>
  <c r="I271" i="2"/>
  <c r="F270" i="2"/>
  <c r="I270" i="2" s="1"/>
  <c r="G273" i="2" l="1"/>
  <c r="H273" i="2"/>
  <c r="F273" i="2"/>
  <c r="J273" i="2" l="1"/>
  <c r="I273" i="2"/>
  <c r="F260" i="2"/>
  <c r="G260" i="2"/>
  <c r="H260" i="2"/>
  <c r="J260" i="2" l="1"/>
  <c r="I260" i="2"/>
  <c r="G157" i="2"/>
  <c r="H156" i="2"/>
  <c r="G156" i="2"/>
  <c r="G167" i="2"/>
  <c r="H167" i="2"/>
  <c r="J167" i="2" l="1"/>
  <c r="J156" i="2"/>
  <c r="F433" i="2"/>
  <c r="F432" i="2"/>
  <c r="J494" i="2"/>
  <c r="J493" i="2"/>
  <c r="G491" i="2"/>
  <c r="F491" i="2"/>
  <c r="J490" i="2"/>
  <c r="J489" i="2"/>
  <c r="G487" i="2"/>
  <c r="F487" i="2"/>
  <c r="G483" i="2"/>
  <c r="F483" i="2"/>
  <c r="F475" i="2"/>
  <c r="F479" i="2"/>
  <c r="H459" i="2"/>
  <c r="I487" i="2" l="1"/>
  <c r="I491" i="2"/>
  <c r="I483" i="2"/>
  <c r="J473" i="2"/>
  <c r="I473" i="2"/>
  <c r="J474" i="2"/>
  <c r="I474" i="2"/>
  <c r="H491" i="2"/>
  <c r="J491" i="2" s="1"/>
  <c r="G433" i="2"/>
  <c r="I433" i="2" s="1"/>
  <c r="G432" i="2"/>
  <c r="I432" i="2" s="1"/>
  <c r="H483" i="2"/>
  <c r="J483" i="2" s="1"/>
  <c r="H487" i="2"/>
  <c r="J487" i="2" s="1"/>
  <c r="G475" i="2"/>
  <c r="I475" i="2" s="1"/>
  <c r="G479" i="2"/>
  <c r="I479" i="2" s="1"/>
  <c r="J481" i="2"/>
  <c r="J482" i="2"/>
  <c r="H433" i="2" l="1"/>
  <c r="J433" i="2" s="1"/>
  <c r="H432" i="2"/>
  <c r="H475" i="2"/>
  <c r="J475" i="2" s="1"/>
  <c r="H479" i="2"/>
  <c r="J479" i="2" s="1"/>
  <c r="J432" i="2" l="1"/>
  <c r="H430" i="2"/>
  <c r="F98" i="2"/>
  <c r="G98" i="2"/>
  <c r="H98" i="2"/>
  <c r="J98" i="2" s="1"/>
  <c r="G97" i="2"/>
  <c r="H97" i="2"/>
  <c r="F97" i="2"/>
  <c r="H104" i="2"/>
  <c r="G104" i="2"/>
  <c r="F104" i="2"/>
  <c r="I97" i="2" l="1"/>
  <c r="I104" i="2"/>
  <c r="J104" i="2"/>
  <c r="I98" i="2"/>
  <c r="J97" i="2"/>
  <c r="F668" i="2"/>
  <c r="G668" i="2"/>
  <c r="H668" i="2"/>
  <c r="J668" i="2" l="1"/>
  <c r="I668" i="2"/>
  <c r="H672" i="2"/>
  <c r="G672" i="2"/>
  <c r="F672" i="2"/>
  <c r="J672" i="2" l="1"/>
  <c r="I672" i="2"/>
  <c r="G467" i="2"/>
  <c r="J467" i="2" s="1"/>
  <c r="G447" i="2"/>
  <c r="I12" i="2" l="1"/>
  <c r="J13" i="2" l="1"/>
  <c r="J12" i="2"/>
  <c r="I13" i="2"/>
  <c r="H10" i="2"/>
  <c r="G10" i="2"/>
  <c r="F10" i="2"/>
  <c r="F417" i="2"/>
  <c r="G417" i="2"/>
  <c r="H417" i="2"/>
  <c r="F497" i="2"/>
  <c r="F547" i="2"/>
  <c r="F639" i="2"/>
  <c r="F678" i="2"/>
  <c r="G394" i="2"/>
  <c r="H394" i="2"/>
  <c r="G393" i="2"/>
  <c r="H393" i="2"/>
  <c r="F394" i="2"/>
  <c r="F393" i="2"/>
  <c r="F396" i="2"/>
  <c r="G396" i="2"/>
  <c r="H396" i="2"/>
  <c r="F400" i="2"/>
  <c r="G400" i="2"/>
  <c r="H400" i="2"/>
  <c r="J400" i="2" l="1"/>
  <c r="I396" i="2"/>
  <c r="J417" i="2"/>
  <c r="J393" i="2"/>
  <c r="J394" i="2"/>
  <c r="J10" i="2"/>
  <c r="J396" i="2"/>
  <c r="I400" i="2"/>
  <c r="I393" i="2"/>
  <c r="I417" i="2"/>
  <c r="I394" i="2"/>
  <c r="I10" i="2"/>
  <c r="F156" i="2"/>
  <c r="I156" i="2" s="1"/>
  <c r="H55" i="2" l="1"/>
  <c r="F749" i="2"/>
  <c r="H754" i="2"/>
  <c r="F663" i="2"/>
  <c r="G307" i="2"/>
  <c r="I307" i="2" s="1"/>
  <c r="H307" i="2"/>
  <c r="G308" i="2"/>
  <c r="H308" i="2"/>
  <c r="F308" i="2"/>
  <c r="F334" i="2"/>
  <c r="G334" i="2"/>
  <c r="H334" i="2"/>
  <c r="F338" i="2"/>
  <c r="G338" i="2"/>
  <c r="H338" i="2"/>
  <c r="F342" i="2"/>
  <c r="G342" i="2"/>
  <c r="H342" i="2"/>
  <c r="F346" i="2"/>
  <c r="G346" i="2"/>
  <c r="H346" i="2"/>
  <c r="F330" i="2"/>
  <c r="F314" i="2"/>
  <c r="G314" i="2"/>
  <c r="H314" i="2"/>
  <c r="F318" i="2"/>
  <c r="G318" i="2"/>
  <c r="H318" i="2"/>
  <c r="F322" i="2"/>
  <c r="G322" i="2"/>
  <c r="H322" i="2"/>
  <c r="F326" i="2"/>
  <c r="G326" i="2"/>
  <c r="H326" i="2"/>
  <c r="G330" i="2"/>
  <c r="I330" i="2" s="1"/>
  <c r="H330" i="2"/>
  <c r="J322" i="2" l="1"/>
  <c r="I318" i="2"/>
  <c r="J338" i="2"/>
  <c r="J318" i="2"/>
  <c r="I334" i="2"/>
  <c r="I314" i="2"/>
  <c r="J334" i="2"/>
  <c r="J330" i="2"/>
  <c r="J308" i="2"/>
  <c r="I308" i="2"/>
  <c r="J326" i="2"/>
  <c r="I322" i="2"/>
  <c r="J342" i="2"/>
  <c r="I338" i="2"/>
  <c r="J307" i="2"/>
  <c r="J314" i="2"/>
  <c r="J346" i="2"/>
  <c r="I346" i="2"/>
  <c r="I326" i="2"/>
  <c r="I342" i="2"/>
  <c r="H663" i="2"/>
  <c r="G754" i="2"/>
  <c r="J754" i="2" s="1"/>
  <c r="F754" i="2"/>
  <c r="G663" i="2"/>
  <c r="I663" i="2" s="1"/>
  <c r="J663" i="2" l="1"/>
  <c r="G749" i="2"/>
  <c r="H749" i="2"/>
  <c r="J749" i="2" l="1"/>
  <c r="G123" i="2"/>
  <c r="H123" i="2"/>
  <c r="F124" i="2"/>
  <c r="G124" i="2"/>
  <c r="H124" i="2"/>
  <c r="F123" i="2"/>
  <c r="H134" i="2"/>
  <c r="G134" i="2"/>
  <c r="F134" i="2"/>
  <c r="J123" i="2" l="1"/>
  <c r="I134" i="2"/>
  <c r="I124" i="2"/>
  <c r="J134" i="2"/>
  <c r="J124" i="2"/>
  <c r="I123" i="2"/>
  <c r="G548" i="2"/>
  <c r="H548" i="2"/>
  <c r="G547" i="2"/>
  <c r="I547" i="2" s="1"/>
  <c r="H547" i="2"/>
  <c r="F548" i="2"/>
  <c r="F605" i="2"/>
  <c r="G605" i="2"/>
  <c r="H605" i="2"/>
  <c r="F609" i="2"/>
  <c r="G609" i="2"/>
  <c r="H609" i="2"/>
  <c r="F593" i="2"/>
  <c r="G593" i="2"/>
  <c r="H593" i="2"/>
  <c r="F597" i="2"/>
  <c r="G597" i="2"/>
  <c r="H597" i="2"/>
  <c r="G639" i="2"/>
  <c r="I639" i="2" s="1"/>
  <c r="H639" i="2"/>
  <c r="F640" i="2"/>
  <c r="G640" i="2"/>
  <c r="H640" i="2"/>
  <c r="F642" i="2"/>
  <c r="G642" i="2"/>
  <c r="H642" i="2"/>
  <c r="F646" i="2"/>
  <c r="G646" i="2"/>
  <c r="H646" i="2"/>
  <c r="F650" i="2"/>
  <c r="G650" i="2"/>
  <c r="H650" i="2"/>
  <c r="F656" i="2"/>
  <c r="G656" i="2"/>
  <c r="H656" i="2"/>
  <c r="F657" i="2"/>
  <c r="G657" i="2"/>
  <c r="H657" i="2"/>
  <c r="F659" i="2"/>
  <c r="G659" i="2"/>
  <c r="H659" i="2"/>
  <c r="F734" i="2"/>
  <c r="G734" i="2"/>
  <c r="H734" i="2"/>
  <c r="F421" i="2"/>
  <c r="G421" i="2"/>
  <c r="H421" i="2"/>
  <c r="F415" i="2"/>
  <c r="I415" i="2" s="1"/>
  <c r="F414" i="2"/>
  <c r="I414" i="2" s="1"/>
  <c r="F425" i="2"/>
  <c r="F435" i="2"/>
  <c r="G435" i="2"/>
  <c r="H435" i="2"/>
  <c r="F380" i="2"/>
  <c r="I380" i="2" s="1"/>
  <c r="F381" i="2"/>
  <c r="I381" i="2" s="1"/>
  <c r="H387" i="2"/>
  <c r="G387" i="2"/>
  <c r="F387" i="2"/>
  <c r="F383" i="2"/>
  <c r="G383" i="2"/>
  <c r="H383" i="2"/>
  <c r="G679" i="2"/>
  <c r="H679" i="2"/>
  <c r="G678" i="2"/>
  <c r="I678" i="2" s="1"/>
  <c r="F679" i="2"/>
  <c r="F681" i="2"/>
  <c r="F685" i="2"/>
  <c r="F689" i="2"/>
  <c r="F693" i="2"/>
  <c r="F697" i="2"/>
  <c r="F701" i="2"/>
  <c r="F705" i="2"/>
  <c r="F709" i="2"/>
  <c r="F713" i="2"/>
  <c r="F717" i="2"/>
  <c r="F725" i="2"/>
  <c r="H725" i="2"/>
  <c r="G725" i="2"/>
  <c r="H717" i="2"/>
  <c r="G717" i="2"/>
  <c r="H713" i="2"/>
  <c r="G713" i="2"/>
  <c r="H709" i="2"/>
  <c r="G709" i="2"/>
  <c r="H705" i="2"/>
  <c r="G705" i="2"/>
  <c r="H701" i="2"/>
  <c r="G701" i="2"/>
  <c r="H697" i="2"/>
  <c r="G697" i="2"/>
  <c r="H693" i="2"/>
  <c r="G693" i="2"/>
  <c r="H689" i="2"/>
  <c r="G689" i="2"/>
  <c r="I383" i="2" l="1"/>
  <c r="I435" i="2"/>
  <c r="J734" i="2"/>
  <c r="I659" i="2"/>
  <c r="J650" i="2"/>
  <c r="I646" i="2"/>
  <c r="J609" i="2"/>
  <c r="I605" i="2"/>
  <c r="I701" i="2"/>
  <c r="J646" i="2"/>
  <c r="J605" i="2"/>
  <c r="J547" i="2"/>
  <c r="J383" i="2"/>
  <c r="J659" i="2"/>
  <c r="I689" i="2"/>
  <c r="I705" i="2"/>
  <c r="I717" i="2"/>
  <c r="J678" i="2"/>
  <c r="J435" i="2"/>
  <c r="I421" i="2"/>
  <c r="J657" i="2"/>
  <c r="I656" i="2"/>
  <c r="J642" i="2"/>
  <c r="I640" i="2"/>
  <c r="J597" i="2"/>
  <c r="I593" i="2"/>
  <c r="J639" i="2"/>
  <c r="J689" i="2"/>
  <c r="J705" i="2"/>
  <c r="J697" i="2"/>
  <c r="J713" i="2"/>
  <c r="J693" i="2"/>
  <c r="J701" i="2"/>
  <c r="J709" i="2"/>
  <c r="J717" i="2"/>
  <c r="J725" i="2"/>
  <c r="J679" i="2"/>
  <c r="J421" i="2"/>
  <c r="J656" i="2"/>
  <c r="J640" i="2"/>
  <c r="J593" i="2"/>
  <c r="J548" i="2"/>
  <c r="I713" i="2"/>
  <c r="I697" i="2"/>
  <c r="I657" i="2"/>
  <c r="I642" i="2"/>
  <c r="I597" i="2"/>
  <c r="I679" i="2"/>
  <c r="I548" i="2"/>
  <c r="I693" i="2"/>
  <c r="I709" i="2"/>
  <c r="I725" i="2"/>
  <c r="I650" i="2"/>
  <c r="I609" i="2"/>
  <c r="G654" i="2"/>
  <c r="H637" i="2"/>
  <c r="F637" i="2"/>
  <c r="F654" i="2"/>
  <c r="G637" i="2"/>
  <c r="H654" i="2"/>
  <c r="F744" i="2"/>
  <c r="H744" i="2"/>
  <c r="H739" i="2"/>
  <c r="G744" i="2"/>
  <c r="H425" i="2"/>
  <c r="G430" i="2"/>
  <c r="F430" i="2"/>
  <c r="F676" i="2"/>
  <c r="G681" i="2"/>
  <c r="I681" i="2" s="1"/>
  <c r="H681" i="2"/>
  <c r="G685" i="2"/>
  <c r="I685" i="2" s="1"/>
  <c r="H685" i="2"/>
  <c r="J654" i="2" l="1"/>
  <c r="J637" i="2"/>
  <c r="J685" i="2"/>
  <c r="J744" i="2"/>
  <c r="J430" i="2"/>
  <c r="J681" i="2"/>
  <c r="I637" i="2"/>
  <c r="I654" i="2"/>
  <c r="I430" i="2"/>
  <c r="F739" i="2"/>
  <c r="G739" i="2"/>
  <c r="J739" i="2" s="1"/>
  <c r="G425" i="2"/>
  <c r="I425" i="2" s="1"/>
  <c r="H676" i="2"/>
  <c r="G676" i="2"/>
  <c r="I676" i="2" s="1"/>
  <c r="J676" i="2" l="1"/>
  <c r="J425" i="2"/>
  <c r="F729" i="2"/>
  <c r="H729" i="2"/>
  <c r="F522" i="2"/>
  <c r="I522" i="2" s="1"/>
  <c r="F523" i="2"/>
  <c r="I523" i="2" s="1"/>
  <c r="H524" i="2"/>
  <c r="G524" i="2"/>
  <c r="F524" i="2"/>
  <c r="G520" i="2"/>
  <c r="H520" i="2"/>
  <c r="F601" i="2"/>
  <c r="G601" i="2"/>
  <c r="H601" i="2"/>
  <c r="F220" i="2"/>
  <c r="G220" i="2"/>
  <c r="H220" i="2"/>
  <c r="H582" i="2"/>
  <c r="G582" i="2"/>
  <c r="F582" i="2"/>
  <c r="H581" i="2"/>
  <c r="G581" i="2"/>
  <c r="F581" i="2"/>
  <c r="G569" i="2"/>
  <c r="H569" i="2"/>
  <c r="F569" i="2"/>
  <c r="G568" i="2"/>
  <c r="H568" i="2"/>
  <c r="F568" i="2"/>
  <c r="F550" i="2"/>
  <c r="F554" i="2"/>
  <c r="F558" i="2"/>
  <c r="F562" i="2"/>
  <c r="F571" i="2"/>
  <c r="F575" i="2"/>
  <c r="F584" i="2"/>
  <c r="H558" i="2"/>
  <c r="G558" i="2"/>
  <c r="G562" i="2"/>
  <c r="H562" i="2"/>
  <c r="J562" i="2" s="1"/>
  <c r="G571" i="2"/>
  <c r="H571" i="2"/>
  <c r="G575" i="2"/>
  <c r="I575" i="2" s="1"/>
  <c r="H575" i="2"/>
  <c r="G584" i="2"/>
  <c r="H584" i="2"/>
  <c r="G550" i="2"/>
  <c r="H550" i="2"/>
  <c r="J550" i="2" s="1"/>
  <c r="G554" i="2"/>
  <c r="H554" i="2"/>
  <c r="J554" i="2" s="1"/>
  <c r="F537" i="2"/>
  <c r="G537" i="2"/>
  <c r="H537" i="2"/>
  <c r="G497" i="2"/>
  <c r="I497" i="2" s="1"/>
  <c r="H497" i="2"/>
  <c r="G498" i="2"/>
  <c r="H498" i="2"/>
  <c r="F498" i="2"/>
  <c r="F516" i="2"/>
  <c r="G516" i="2"/>
  <c r="H516" i="2"/>
  <c r="F500" i="2"/>
  <c r="G500" i="2"/>
  <c r="H500" i="2"/>
  <c r="J500" i="2" s="1"/>
  <c r="F504" i="2"/>
  <c r="G504" i="2"/>
  <c r="I504" i="2" s="1"/>
  <c r="H504" i="2"/>
  <c r="F508" i="2"/>
  <c r="G508" i="2"/>
  <c r="H508" i="2"/>
  <c r="J508" i="2" s="1"/>
  <c r="F512" i="2"/>
  <c r="G512" i="2"/>
  <c r="H512" i="2"/>
  <c r="F447" i="2"/>
  <c r="I447" i="2" s="1"/>
  <c r="H447" i="2"/>
  <c r="J447" i="2" s="1"/>
  <c r="F451" i="2"/>
  <c r="G451" i="2"/>
  <c r="H451" i="2"/>
  <c r="J451" i="2" s="1"/>
  <c r="F455" i="2"/>
  <c r="G455" i="2"/>
  <c r="H455" i="2"/>
  <c r="F459" i="2"/>
  <c r="G459" i="2"/>
  <c r="J459" i="2" s="1"/>
  <c r="F463" i="2"/>
  <c r="G463" i="2"/>
  <c r="H463" i="2"/>
  <c r="J463" i="2" s="1"/>
  <c r="F467" i="2"/>
  <c r="I467" i="2" s="1"/>
  <c r="F412" i="2"/>
  <c r="H412" i="2"/>
  <c r="G412" i="2"/>
  <c r="F471" i="2"/>
  <c r="G471" i="2"/>
  <c r="H471" i="2"/>
  <c r="F439" i="2"/>
  <c r="G439" i="2"/>
  <c r="H439" i="2"/>
  <c r="F443" i="2"/>
  <c r="G443" i="2"/>
  <c r="H443" i="2"/>
  <c r="F408" i="2"/>
  <c r="G408" i="2"/>
  <c r="H408" i="2"/>
  <c r="J408" i="2" s="1"/>
  <c r="H378" i="2"/>
  <c r="G378" i="2"/>
  <c r="F378" i="2"/>
  <c r="F404" i="2"/>
  <c r="G404" i="2"/>
  <c r="H404" i="2"/>
  <c r="J404" i="2" s="1"/>
  <c r="F310" i="2"/>
  <c r="G310" i="2"/>
  <c r="I310" i="2" s="1"/>
  <c r="H310" i="2"/>
  <c r="H281" i="2"/>
  <c r="G281" i="2"/>
  <c r="F281" i="2"/>
  <c r="J584" i="2" l="1"/>
  <c r="J439" i="2"/>
  <c r="J568" i="2"/>
  <c r="J575" i="2"/>
  <c r="J601" i="2"/>
  <c r="J571" i="2"/>
  <c r="J281" i="2"/>
  <c r="J582" i="2"/>
  <c r="J310" i="2"/>
  <c r="J378" i="2"/>
  <c r="J443" i="2"/>
  <c r="J504" i="2"/>
  <c r="J497" i="2"/>
  <c r="J520" i="2"/>
  <c r="J524" i="2"/>
  <c r="J471" i="2"/>
  <c r="J412" i="2"/>
  <c r="J455" i="2"/>
  <c r="J512" i="2"/>
  <c r="J516" i="2"/>
  <c r="J498" i="2"/>
  <c r="J537" i="2"/>
  <c r="J558" i="2"/>
  <c r="J581" i="2"/>
  <c r="J220" i="2"/>
  <c r="I378" i="2"/>
  <c r="I404" i="2"/>
  <c r="I439" i="2"/>
  <c r="I500" i="2"/>
  <c r="I550" i="2"/>
  <c r="I562" i="2"/>
  <c r="I568" i="2"/>
  <c r="I582" i="2"/>
  <c r="I443" i="2"/>
  <c r="I412" i="2"/>
  <c r="I558" i="2"/>
  <c r="I463" i="2"/>
  <c r="I451" i="2"/>
  <c r="I584" i="2"/>
  <c r="I601" i="2"/>
  <c r="I581" i="2"/>
  <c r="I281" i="2"/>
  <c r="I408" i="2"/>
  <c r="I508" i="2"/>
  <c r="I554" i="2"/>
  <c r="I571" i="2"/>
  <c r="I459" i="2"/>
  <c r="I471" i="2"/>
  <c r="I455" i="2"/>
  <c r="I512" i="2"/>
  <c r="I516" i="2"/>
  <c r="I498" i="2"/>
  <c r="I537" i="2"/>
  <c r="I220" i="2"/>
  <c r="I524" i="2"/>
  <c r="G729" i="2"/>
  <c r="J729" i="2" s="1"/>
  <c r="F520" i="2"/>
  <c r="I520" i="2" s="1"/>
  <c r="F579" i="2"/>
  <c r="H545" i="2"/>
  <c r="H588" i="2"/>
  <c r="G588" i="2"/>
  <c r="H566" i="2"/>
  <c r="H579" i="2"/>
  <c r="F588" i="2"/>
  <c r="G579" i="2"/>
  <c r="G566" i="2"/>
  <c r="F566" i="2"/>
  <c r="G545" i="2"/>
  <c r="F528" i="2"/>
  <c r="G495" i="2"/>
  <c r="G528" i="2"/>
  <c r="H495" i="2"/>
  <c r="G305" i="2"/>
  <c r="H305" i="2"/>
  <c r="F391" i="2"/>
  <c r="J305" i="2" l="1"/>
  <c r="J566" i="2"/>
  <c r="J588" i="2"/>
  <c r="J495" i="2"/>
  <c r="J579" i="2"/>
  <c r="J545" i="2"/>
  <c r="I566" i="2"/>
  <c r="I588" i="2"/>
  <c r="I579" i="2"/>
  <c r="I528" i="2"/>
  <c r="H528" i="2"/>
  <c r="J528" i="2" s="1"/>
  <c r="F495" i="2"/>
  <c r="I495" i="2" s="1"/>
  <c r="G391" i="2"/>
  <c r="I391" i="2" s="1"/>
  <c r="H391" i="2"/>
  <c r="J391" i="2" l="1"/>
  <c r="F297" i="2"/>
  <c r="G297" i="2"/>
  <c r="H297" i="2"/>
  <c r="F301" i="2"/>
  <c r="G301" i="2"/>
  <c r="H301" i="2"/>
  <c r="F350" i="2"/>
  <c r="F305" i="2" s="1"/>
  <c r="I305" i="2" s="1"/>
  <c r="G350" i="2"/>
  <c r="H350" i="2"/>
  <c r="F366" i="2"/>
  <c r="G366" i="2"/>
  <c r="H366" i="2"/>
  <c r="F354" i="2"/>
  <c r="G354" i="2"/>
  <c r="H354" i="2"/>
  <c r="J354" i="2" s="1"/>
  <c r="F370" i="2"/>
  <c r="G370" i="2"/>
  <c r="H370" i="2"/>
  <c r="F362" i="2"/>
  <c r="G362" i="2"/>
  <c r="H362" i="2"/>
  <c r="F374" i="2"/>
  <c r="G374" i="2"/>
  <c r="I374" i="2" s="1"/>
  <c r="H374" i="2"/>
  <c r="F358" i="2"/>
  <c r="G358" i="2"/>
  <c r="H358" i="2"/>
  <c r="J358" i="2" s="1"/>
  <c r="H268" i="2"/>
  <c r="G268" i="2"/>
  <c r="F268" i="2"/>
  <c r="I366" i="2" l="1"/>
  <c r="J297" i="2"/>
  <c r="J366" i="2"/>
  <c r="J268" i="2"/>
  <c r="J374" i="2"/>
  <c r="I358" i="2"/>
  <c r="J370" i="2"/>
  <c r="I354" i="2"/>
  <c r="J301" i="2"/>
  <c r="I297" i="2"/>
  <c r="J362" i="2"/>
  <c r="J350" i="2"/>
  <c r="I362" i="2"/>
  <c r="I350" i="2"/>
  <c r="I268" i="2"/>
  <c r="I370" i="2"/>
  <c r="I301" i="2"/>
  <c r="F183" i="2"/>
  <c r="F244" i="2"/>
  <c r="G244" i="2"/>
  <c r="H244" i="2"/>
  <c r="F293" i="2"/>
  <c r="G293" i="2"/>
  <c r="H293" i="2"/>
  <c r="F236" i="2"/>
  <c r="G236" i="2"/>
  <c r="H236" i="2"/>
  <c r="F240" i="2"/>
  <c r="G240" i="2"/>
  <c r="H240" i="2"/>
  <c r="F264" i="2"/>
  <c r="G264" i="2"/>
  <c r="H264" i="2"/>
  <c r="F252" i="2"/>
  <c r="G252" i="2"/>
  <c r="H252" i="2"/>
  <c r="F224" i="2"/>
  <c r="G224" i="2"/>
  <c r="H224" i="2"/>
  <c r="F228" i="2"/>
  <c r="G228" i="2"/>
  <c r="H228" i="2"/>
  <c r="F232" i="2"/>
  <c r="G232" i="2"/>
  <c r="H232" i="2"/>
  <c r="F212" i="2"/>
  <c r="G212" i="2"/>
  <c r="H212" i="2"/>
  <c r="F256" i="2"/>
  <c r="G256" i="2"/>
  <c r="H256" i="2"/>
  <c r="F248" i="2"/>
  <c r="G248" i="2"/>
  <c r="H248" i="2"/>
  <c r="F208" i="2"/>
  <c r="G208" i="2"/>
  <c r="H208" i="2"/>
  <c r="F216" i="2"/>
  <c r="G216" i="2"/>
  <c r="H216" i="2"/>
  <c r="J208" i="2" l="1"/>
  <c r="J232" i="2"/>
  <c r="J228" i="2"/>
  <c r="J264" i="2"/>
  <c r="J244" i="2"/>
  <c r="J216" i="2"/>
  <c r="I208" i="2"/>
  <c r="J212" i="2"/>
  <c r="I232" i="2"/>
  <c r="J252" i="2"/>
  <c r="J236" i="2"/>
  <c r="J293" i="2"/>
  <c r="J204" i="2"/>
  <c r="J248" i="2"/>
  <c r="I264" i="2"/>
  <c r="I216" i="2"/>
  <c r="J256" i="2"/>
  <c r="I212" i="2"/>
  <c r="J224" i="2"/>
  <c r="I252" i="2"/>
  <c r="J240" i="2"/>
  <c r="I236" i="2"/>
  <c r="I293" i="2"/>
  <c r="I248" i="2"/>
  <c r="I228" i="2"/>
  <c r="I204" i="2"/>
  <c r="I244" i="2"/>
  <c r="I256" i="2"/>
  <c r="I224" i="2"/>
  <c r="I240" i="2"/>
  <c r="H183" i="2"/>
  <c r="G183" i="2"/>
  <c r="I183" i="2" s="1"/>
  <c r="F157" i="2"/>
  <c r="I157" i="2" s="1"/>
  <c r="H171" i="2"/>
  <c r="G171" i="2"/>
  <c r="F171" i="2"/>
  <c r="F167" i="2"/>
  <c r="I167" i="2" s="1"/>
  <c r="F175" i="2"/>
  <c r="G175" i="2"/>
  <c r="H175" i="2"/>
  <c r="F179" i="2"/>
  <c r="G179" i="2"/>
  <c r="H179" i="2"/>
  <c r="F188" i="2"/>
  <c r="G188" i="2"/>
  <c r="H188" i="2"/>
  <c r="F192" i="2"/>
  <c r="G192" i="2"/>
  <c r="H192" i="2"/>
  <c r="F196" i="2"/>
  <c r="G196" i="2"/>
  <c r="H196" i="2"/>
  <c r="F159" i="2"/>
  <c r="G159" i="2"/>
  <c r="H159" i="2"/>
  <c r="G111" i="2"/>
  <c r="H111" i="2"/>
  <c r="G110" i="2"/>
  <c r="H110" i="2"/>
  <c r="F111" i="2"/>
  <c r="F110" i="2"/>
  <c r="F7" i="2" s="1"/>
  <c r="G95" i="2"/>
  <c r="H95" i="2"/>
  <c r="F95" i="2"/>
  <c r="F35" i="2"/>
  <c r="G35" i="2"/>
  <c r="H35" i="2"/>
  <c r="F75" i="2"/>
  <c r="G75" i="2"/>
  <c r="H75" i="2"/>
  <c r="F79" i="2"/>
  <c r="G79" i="2"/>
  <c r="H79" i="2"/>
  <c r="F83" i="2"/>
  <c r="G83" i="2"/>
  <c r="H83" i="2"/>
  <c r="F87" i="2"/>
  <c r="G87" i="2"/>
  <c r="H87" i="2"/>
  <c r="F91" i="2"/>
  <c r="G91" i="2"/>
  <c r="H91" i="2"/>
  <c r="F100" i="2"/>
  <c r="G100" i="2"/>
  <c r="H100" i="2"/>
  <c r="F113" i="2"/>
  <c r="G113" i="2"/>
  <c r="H113" i="2"/>
  <c r="F117" i="2"/>
  <c r="G117" i="2"/>
  <c r="H117" i="2"/>
  <c r="F130" i="2"/>
  <c r="G130" i="2"/>
  <c r="H130" i="2"/>
  <c r="F138" i="2"/>
  <c r="G138" i="2"/>
  <c r="H138" i="2"/>
  <c r="F142" i="2"/>
  <c r="G142" i="2"/>
  <c r="H142" i="2"/>
  <c r="F146" i="2"/>
  <c r="G146" i="2"/>
  <c r="H146" i="2"/>
  <c r="F150" i="2"/>
  <c r="G150" i="2"/>
  <c r="H150" i="2"/>
  <c r="F126" i="2"/>
  <c r="G126" i="2"/>
  <c r="H126" i="2"/>
  <c r="F163" i="2"/>
  <c r="F27" i="2"/>
  <c r="G27" i="2"/>
  <c r="H27" i="2"/>
  <c r="F31" i="2"/>
  <c r="G31" i="2"/>
  <c r="H31" i="2"/>
  <c r="F39" i="2"/>
  <c r="G39" i="2"/>
  <c r="H39" i="2"/>
  <c r="F43" i="2"/>
  <c r="G43" i="2"/>
  <c r="H43" i="2"/>
  <c r="F51" i="2"/>
  <c r="I51" i="2" s="1"/>
  <c r="F55" i="2"/>
  <c r="G55" i="2"/>
  <c r="J55" i="2" s="1"/>
  <c r="F67" i="2"/>
  <c r="G67" i="2"/>
  <c r="H67" i="2"/>
  <c r="J39" i="2" l="1"/>
  <c r="J126" i="2"/>
  <c r="J138" i="2"/>
  <c r="J100" i="2"/>
  <c r="J79" i="2"/>
  <c r="J111" i="2"/>
  <c r="J192" i="2"/>
  <c r="J43" i="2"/>
  <c r="J142" i="2"/>
  <c r="J113" i="2"/>
  <c r="J67" i="2"/>
  <c r="J150" i="2"/>
  <c r="J130" i="2"/>
  <c r="I159" i="2"/>
  <c r="J75" i="2"/>
  <c r="J31" i="2"/>
  <c r="J83" i="2"/>
  <c r="J91" i="2"/>
  <c r="J175" i="2"/>
  <c r="J171" i="2"/>
  <c r="J188" i="2"/>
  <c r="J196" i="2"/>
  <c r="J27" i="2"/>
  <c r="J146" i="2"/>
  <c r="J117" i="2"/>
  <c r="J87" i="2"/>
  <c r="J35" i="2"/>
  <c r="J95" i="2"/>
  <c r="J110" i="2"/>
  <c r="J159" i="2"/>
  <c r="J179" i="2"/>
  <c r="J183" i="2"/>
  <c r="I43" i="2"/>
  <c r="I163" i="2"/>
  <c r="I142" i="2"/>
  <c r="I113" i="2"/>
  <c r="I83" i="2"/>
  <c r="I196" i="2"/>
  <c r="I175" i="2"/>
  <c r="I171" i="2"/>
  <c r="I95" i="2"/>
  <c r="I67" i="2"/>
  <c r="I31" i="2"/>
  <c r="I150" i="2"/>
  <c r="I130" i="2"/>
  <c r="I91" i="2"/>
  <c r="I75" i="2"/>
  <c r="I188" i="2"/>
  <c r="I27" i="2"/>
  <c r="I146" i="2"/>
  <c r="I179" i="2"/>
  <c r="I117" i="2"/>
  <c r="I87" i="2"/>
  <c r="I35" i="2"/>
  <c r="I55" i="2"/>
  <c r="H7" i="2"/>
  <c r="G7" i="2"/>
  <c r="I7" i="2" s="1"/>
  <c r="I110" i="2"/>
  <c r="I39" i="2"/>
  <c r="I126" i="2"/>
  <c r="I138" i="2"/>
  <c r="I100" i="2"/>
  <c r="I79" i="2"/>
  <c r="F8" i="2"/>
  <c r="G8" i="2"/>
  <c r="I111" i="2"/>
  <c r="I192" i="2"/>
  <c r="F154" i="2"/>
  <c r="G154" i="2"/>
  <c r="F108" i="2"/>
  <c r="F121" i="2"/>
  <c r="G108" i="2"/>
  <c r="H108" i="2"/>
  <c r="G121" i="2"/>
  <c r="J7" i="2" l="1"/>
  <c r="J108" i="2"/>
  <c r="I154" i="2"/>
  <c r="I108" i="2"/>
  <c r="I121" i="2"/>
  <c r="I8" i="2"/>
  <c r="G5" i="2"/>
  <c r="F5" i="2"/>
  <c r="H121" i="2"/>
  <c r="J121" i="2" s="1"/>
  <c r="I5" i="2" l="1"/>
  <c r="F545" i="2"/>
  <c r="I545" i="2" s="1"/>
  <c r="H157" i="2"/>
  <c r="H8" i="2" s="1"/>
  <c r="J163" i="2"/>
  <c r="J166" i="2"/>
  <c r="J8" i="2" l="1"/>
  <c r="H5" i="2"/>
  <c r="J5" i="2" s="1"/>
  <c r="H154" i="2"/>
  <c r="J154" i="2" s="1"/>
  <c r="J157" i="2"/>
</calcChain>
</file>

<file path=xl/sharedStrings.xml><?xml version="1.0" encoding="utf-8"?>
<sst xmlns="http://schemas.openxmlformats.org/spreadsheetml/2006/main" count="1211" uniqueCount="456">
  <si>
    <t>в том числе:</t>
  </si>
  <si>
    <t>1.</t>
  </si>
  <si>
    <t>2.</t>
  </si>
  <si>
    <t>3.</t>
  </si>
  <si>
    <t>4.</t>
  </si>
  <si>
    <t>4.1</t>
  </si>
  <si>
    <t>5.</t>
  </si>
  <si>
    <t>8.</t>
  </si>
  <si>
    <t>Федеральный проект "Развитие физической культуры и массвого спорта"</t>
  </si>
  <si>
    <t>Федеральный проект "Развитие спорта высших достижений"</t>
  </si>
  <si>
    <t>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</t>
  </si>
  <si>
    <t>9.</t>
  </si>
  <si>
    <t>Государственная программа Российской Федерации "Развитие образования"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</si>
  <si>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государственных, муниципальных общеобразовательных организаций, профессиональных образовательных организаций</t>
  </si>
  <si>
    <t>Предоставлении субсидии из федерального бюджета бюджету Республики Дагестан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</si>
  <si>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Строительство общеобразовательной организации на 1224 ученических места в г. Дербент</t>
  </si>
  <si>
    <t>Строительство общеобразовательного учреждения на 1200 мест в микрорайоне Южный г. Дербента</t>
  </si>
  <si>
    <t>Строительство дошкольной образовательной организации на 140 мест в микрорайоне "Аэропорт" г. Дербента</t>
  </si>
  <si>
    <t>Строительство дошкольной образовательной организации на 160 мест, ул. С. Дрожжина в г. Дербенте Республики Дагестан</t>
  </si>
  <si>
    <t>Строительство дошкольной образовательной организации на 250 мест в г. Дербенте Республики Дагестан</t>
  </si>
  <si>
    <t>Строительство дошкольного образовательного учреждения № 1 на 140 мест в микрорайоне "Южный" г. Дербента</t>
  </si>
  <si>
    <t>Строительство МБДОУ "Детский сад N 34" на 240 мест в г. Каспийске</t>
  </si>
  <si>
    <t>Государственная программа Российской Федерации "Развитие Северо-Кавказского федерального округа"</t>
  </si>
  <si>
    <t>Строительство водовода "Кайтаг - Дербент" в г. Дербенте Республики Дагестан</t>
  </si>
  <si>
    <t>Строительство Дворца спорта (с оснащением и оборудованием)</t>
  </si>
  <si>
    <t>Реконструкция (модернизация) систем водоотведения г. Дагестанские Огни Республики Дагестан</t>
  </si>
  <si>
    <t>Строительство очистных сооружений канализации в г. Дагестанские Огни</t>
  </si>
  <si>
    <t>Реконструкция улично-дорожной сети с благоустройством и инженерными коммуникациями переселенческого Новолакского района (с. Новокули).</t>
  </si>
  <si>
    <t>13.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</si>
  <si>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</si>
  <si>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Субсидии на поддержку муниципальных программ формирования современной городской среды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</si>
  <si>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</t>
  </si>
  <si>
    <t>Реализация мероприятий по обеспечению жильем молодых семей</t>
  </si>
  <si>
    <t>14.</t>
  </si>
  <si>
    <t>Мероприятия по содействию повышения кадровой обеспеченности предприятий АПК</t>
  </si>
  <si>
    <t>Господдержка ветеранов и участников СВО, связанная с началом осуществления ими предпринимательской деятельности в АПК</t>
  </si>
  <si>
    <t>Развитие сельского туризма</t>
  </si>
  <si>
    <t xml:space="preserve"> Стимулирование увеличения производства картофеля и овощей</t>
  </si>
  <si>
    <t xml:space="preserve">Стимулирование развития виноградарства и виноделия </t>
  </si>
  <si>
    <t>Производство и реализация зерновых культур</t>
  </si>
  <si>
    <t>Предоставление социальных выплат на строительство (приобретение) жилья гражданам, проживающим на сельских территориях</t>
  </si>
  <si>
    <t>Реализация мероприятий по благоустройству сельских территорий</t>
  </si>
  <si>
    <t>Реализация мероприятий по повышению устойчивости жилых домов, основных объектов и систем жизнеобеспечения в сейсмических районах</t>
  </si>
  <si>
    <t>7.</t>
  </si>
  <si>
    <t>12.</t>
  </si>
  <si>
    <t>17.</t>
  </si>
  <si>
    <t>18.</t>
  </si>
  <si>
    <t>Государственная программа Российской Федерации "Развитие здравоохранения"</t>
  </si>
  <si>
    <t>19.</t>
  </si>
  <si>
    <t>Оснащение (дооснащение и (или) переоснащение) медицинскими изделиями перинатальные центры и родильные дома (отделения) субъектов Российской Федерации, в том числе в составе других организаций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</si>
  <si>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</si>
  <si>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Создание женских консультаций, в том числе в составе других организаций, в субъектах Российской Федерации, для оказания медицинской помощи женщинам, в том числе проживающим в сельской местности, поселках городского типа, малых городах</t>
  </si>
  <si>
    <t>Реализация организационных мероприятий по обеспечению лиц лекарственными препаратами, предназначенными для лечения больных по программе 14 высокозатратных нозологий</t>
  </si>
  <si>
    <t>Проведение массовых обследований новорожденных на врожденные и (или) наследственные заболевания в рамках расширенного неонатального скрининга</t>
  </si>
  <si>
    <t>Оснащение региональных, межрайонных (районных) центров, оказывающих медицинскую помощь больным с нарушениями углеводного обмена и сахарным диабетом</t>
  </si>
  <si>
    <t>Оснащение (дооснащение и (или) переоснащение) медицинскими изделиями региональные медицинские организации, имеющие в своей структуре подразделения, оказывающие медицинскую помощь по медицинской реабилитации в соответствии с порядками организации медицинской реабилитации взрослых и детей.</t>
  </si>
  <si>
    <t>Оказание высокотехнологичной медицинской помощи, не включенной в базовую программу обязательного медицинского страхования, в медицинских организациях субъектов Российской Федерации.</t>
  </si>
  <si>
    <t>Дооснащение (переоснащение, оснащение) структурных подразделений медицинских организаций, подведомственных исполнительным органам субъектов Российской Федерации, оказывающих специализированную паллиативную медицинскую помощь, и (или) медицинских организаций, подведомственных исполнительным органам субъектов Российской Федерации, оказывающих специализированную паллиативную медицинскую помощь</t>
  </si>
  <si>
    <t>20.</t>
  </si>
  <si>
    <t>Государственная поддержка отрасли культуры (Модернизация региональных и муниципальных детских школ искусств)</t>
  </si>
  <si>
    <t>Модернизация региональных и муниципальных библиотек</t>
  </si>
  <si>
    <t>Создание модельных муниципальных библиотек</t>
  </si>
  <si>
    <t xml:space="preserve">Развитие сети учреждений культурно-досугового типа </t>
  </si>
  <si>
    <t>Модернизация региональных и муниципальных театров</t>
  </si>
  <si>
    <t>Оснащение региональных и муниципальных театров, находящихся в городах с численностью населения более 300 тысяч человек</t>
  </si>
  <si>
    <t>Техническое оснащение региональных и муниципальных музеев</t>
  </si>
  <si>
    <t xml:space="preserve">Модернизация региональных и муниципальных музеев </t>
  </si>
  <si>
    <t>Обеспечение развития и укрепления материально технической базы домов культуры в населенных пунктах с числом жителей до 50 тысяч человек</t>
  </si>
  <si>
    <t>Поддержка творческой деятельности и техническое оснащение детских и кукольных театров</t>
  </si>
  <si>
    <t>21.</t>
  </si>
  <si>
    <t>Ввод в эксплуатацию мелиорируемых земель за счет гидромелиоративных мероприятий</t>
  </si>
  <si>
    <t>Осуществлена защита и сохранение сельскохозяйственных угодий от ветровой эрозии и опустынивания</t>
  </si>
  <si>
    <t>Вовлечено в оборот сельскохозяйственных угодий за счет проведения культуротехнических мероприятий</t>
  </si>
  <si>
    <t>Комплекс процессных мероприятий "Организация использования, защиты и воспроизводства лесов "</t>
  </si>
  <si>
    <t>Комплекс процессных мероприятий "Обеспечение деятельности государственного органа и подведомственных учреждений "</t>
  </si>
  <si>
    <t>23.</t>
  </si>
  <si>
    <t>Формирование в государственных и муниципальных образовательных организациях ИТ-инфраструктуры для обеспечения в помещениях безопасного доступа к государственным, муниципальным и иным информационным системам, а также информационно-телекоммуникационной сети "Интернет"</t>
  </si>
  <si>
    <t xml:space="preserve"> </t>
  </si>
  <si>
    <t>тыс. рублей</t>
  </si>
  <si>
    <t xml:space="preserve"> N
п/п</t>
  </si>
  <si>
    <t xml:space="preserve"> Наименование государственной программы Российской Федерации</t>
  </si>
  <si>
    <t xml:space="preserve"> Наименование  подпрограмм и основных мероприятий </t>
  </si>
  <si>
    <t xml:space="preserve"> Наименование мероприятий 
по Республике Дагестан </t>
  </si>
  <si>
    <t xml:space="preserve">Источники финансирования </t>
  </si>
  <si>
    <t xml:space="preserve">Утвержденный объем финансирования по состоянию на отчетную дату  </t>
  </si>
  <si>
    <t xml:space="preserve">Профинансировано с начала года </t>
  </si>
  <si>
    <t>Освоено с начала года</t>
  </si>
  <si>
    <t xml:space="preserve">Уровень финансирования                                                       %                                     </t>
  </si>
  <si>
    <t>Уровень освоения                                                                                                                                                  %</t>
  </si>
  <si>
    <t>Ответственные за  реализацию мероприятий      программы по Республике Дагестан</t>
  </si>
  <si>
    <t>Примечание</t>
  </si>
  <si>
    <t>Всего государственных программ 
Российской Федерации</t>
  </si>
  <si>
    <t>Всего</t>
  </si>
  <si>
    <t>федеральный бюджет</t>
  </si>
  <si>
    <t>республиканский бюджет</t>
  </si>
  <si>
    <t xml:space="preserve">Государственная программа Российской Федерации "Доступная среда" </t>
  </si>
  <si>
    <t>Федеральный проект "Повышение уровня обеспеченности инвалидов и детей-инвалидов реабилитационными и абилитационными услугами, а также уровня профессионального развития"</t>
  </si>
  <si>
    <t>Государственная программа Российской Федерации "Содействие занятости населения"</t>
  </si>
  <si>
    <t>Минтруд РД</t>
  </si>
  <si>
    <t xml:space="preserve"> федеральный бюджет</t>
  </si>
  <si>
    <t xml:space="preserve">республиканский бюджет </t>
  </si>
  <si>
    <t>Субсидии на реализацию мероприятий субъектов Российской Федерации в сфере реабилитации и абилитации инвалидов</t>
  </si>
  <si>
    <t>Федеральный проект "Образование для рынка труда"</t>
  </si>
  <si>
    <t>Государственная программа Российской Федерации "Социальная поддержка граждан"</t>
  </si>
  <si>
    <t>Федеральный проект "Старшее поколение"</t>
  </si>
  <si>
    <t>Федеральный проект "Многодетная семья"</t>
  </si>
  <si>
    <t>Комплекс процессных мероприятий "Предоставление мер социальной поддержки отдельным категориям граждан"</t>
  </si>
  <si>
    <t>Федеральный проект "Поддержка семьи"</t>
  </si>
  <si>
    <t>Субвенции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</si>
  <si>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на оплату жилищно-коммунальных услуг отдельным категориям граждан</t>
  </si>
  <si>
    <t xml:space="preserve">Субвенции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157-ФЗ "Об иммунопрофилактике инфекционных болезней"
</t>
  </si>
  <si>
    <t>Ежемесячное пособие в связи с рождением и воспитанием ребенка</t>
  </si>
  <si>
    <t xml:space="preserve">     </t>
  </si>
  <si>
    <t>Строительство набережной в г. Дербенте (3-й этап)</t>
  </si>
  <si>
    <t>6.</t>
  </si>
  <si>
    <t>в том числе</t>
  </si>
  <si>
    <t>Федеральный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</si>
  <si>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Государственная программа Российской Федерации "Развитие сельского хозяйства и регулирование рынков сельскохозяйственной продукции, сырья и продовольствия"</t>
  </si>
  <si>
    <t>Минсельхозпрод РД,
Дагветеринария,
Дагвино</t>
  </si>
  <si>
    <t xml:space="preserve">Государственная программа Российской Федерации "Экономическое развитие и инновационная экономика" </t>
  </si>
  <si>
    <t xml:space="preserve">Подпрограмма  "Развитие малого и среднего предпринимательства в Республике Дагестан" </t>
  </si>
  <si>
    <t>Дагпредпринимательство</t>
  </si>
  <si>
    <t>10.</t>
  </si>
  <si>
    <t>Государственная программа Российской Федерации "Развитие физической культуры и спорта"</t>
  </si>
  <si>
    <t>Минспорт РД</t>
  </si>
  <si>
    <t>11.</t>
  </si>
  <si>
    <t>Государственная программа  Российской Федерации  "Развитие промышленности и повышение ее конкурентоспособности"</t>
  </si>
  <si>
    <t>Минпромторг РД</t>
  </si>
  <si>
    <t>16.</t>
  </si>
  <si>
    <t>Государственная программа Российской Федерации «Развитие культуры»</t>
  </si>
  <si>
    <t>Минкультуры РД</t>
  </si>
  <si>
    <t xml:space="preserve">Государственная программа Российской Федерации "Развитие лесного хозяйства" </t>
  </si>
  <si>
    <t>Даглесхоз</t>
  </si>
  <si>
    <t>Государственная программа "Развитие туризма"</t>
  </si>
  <si>
    <t>Минтуризм РД</t>
  </si>
  <si>
    <t>Всего:</t>
  </si>
  <si>
    <t>Государственная программа "Развитие транспортной системы"</t>
  </si>
  <si>
    <t>Минтранс РД,
"Дагавтодор"</t>
  </si>
  <si>
    <t>Государственная программа "Комплексное развитие сельских территорий"</t>
  </si>
  <si>
    <t>Минсельхозпрод РД,
Минтранс РД</t>
  </si>
  <si>
    <t>Федеральный проект "Развитие транспортной инфраструктуры  на сельских территориях"</t>
  </si>
  <si>
    <t>"Реализация мероприятий по развитию транспортной инфраструктуры  на сельских территориях"</t>
  </si>
  <si>
    <t>Минфин РД</t>
  </si>
  <si>
    <t>22.</t>
  </si>
  <si>
    <t>Единая субвенция бюджетам субъектов Российской Федерации и бюджету г. Байконура</t>
  </si>
  <si>
    <t>Государственная программа  Российской Федерации  "Информационное общество"</t>
  </si>
  <si>
    <t>Минцифры РД</t>
  </si>
  <si>
    <t xml:space="preserve">Государственная программа Российской Федерации "Воспроизводство и использование природных ресурсов" </t>
  </si>
  <si>
    <t xml:space="preserve">Минприроды РД </t>
  </si>
  <si>
    <t>Государственная программа Российской Федерации  "Эффективное вовлечение в оборот земель сх назначения и развитие мелиоративного комплекса Российской Федерации"</t>
  </si>
  <si>
    <t>Минсельхозпрод РД</t>
  </si>
  <si>
    <t>Государственная программа Российской Федерации "Обеспечение общественного порядка и противодействие преступности"</t>
  </si>
  <si>
    <t>Субсидии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</si>
  <si>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Государственная программа Российской Федерации  "Развитие энергетики"</t>
  </si>
  <si>
    <t>Минэнерго РД</t>
  </si>
  <si>
    <t>Строительсвто средней образовательной организации на 800 мест в поселке Шамилькала Унцукульского района</t>
  </si>
  <si>
    <t>Федеральный проект "Охрана материнства и детства</t>
  </si>
  <si>
    <t>Федеральный проект "Здоровье для каждого"</t>
  </si>
  <si>
    <t>Федеральный проект "Совершенствование экстренной медицинской помощи"</t>
  </si>
  <si>
    <t>Федеральный проект "Обеспечение расширенного неонатального скрининга"</t>
  </si>
  <si>
    <t>Федеральный проект "Модернизация первичного звена здравоохранения Российской Федерации"</t>
  </si>
  <si>
    <t>Комплекс процессных мероприятий "Предупреждение и борьба с социально значимыми заболеваниями"</t>
  </si>
  <si>
    <t>Федеральный проект "Оптимальная для восстановления здоровья медицинская реабилитация"</t>
  </si>
  <si>
    <t>Комплекс процессных мероприятий "Высокотехнологичная медицинская помощь и медицинская помощь, оказываемая в рамках клинической апробации методов профилактики, диагностики, лечения и реабилитации"</t>
  </si>
  <si>
    <t>Федеральный проект "Социально-экономическое развитие субъектов Северо-Кавказского федерального округа"</t>
  </si>
  <si>
    <t>Федеральный проект "Педагоги и наставники"</t>
  </si>
  <si>
    <t>Федеральный проект "Профессионалитет"</t>
  </si>
  <si>
    <t>Федеральный проект "Модернизация коммунальной инфраструктуры"</t>
  </si>
  <si>
    <t>Федеральный проект "Формирование комфортной городской среды"</t>
  </si>
  <si>
    <t>Федеральный проект "Развитие отраслей и техническая модернизация агропромышленного комплекса"</t>
  </si>
  <si>
    <t>Федеральный проект "Развитие сельского туризма"</t>
  </si>
  <si>
    <t>Федеральный проект "Развитие отраслей овощеводства и картофелеводства"</t>
  </si>
  <si>
    <t>Федеральный проект "Стимулирование развития виноградарства и виноделия"</t>
  </si>
  <si>
    <t>Федеральный проект "Семейные ценности и инфраструктура культуры"</t>
  </si>
  <si>
    <t>Осуществление мер пожарной
безопасности и тушение лесных пожаров</t>
  </si>
  <si>
    <t xml:space="preserve">Приобретение беспилотных авиационных систем
органами исполнительной власти субъектов Российской
Федерации в области лесных отношений </t>
  </si>
  <si>
    <t>Осуществление мероприятий по лесовосстановлению</t>
  </si>
  <si>
    <t>Федеральный проект "Региональная и местная дорожная сеть"</t>
  </si>
  <si>
    <t>Федеральный проект "Цифровые платформы в отраслях социальной сферы"</t>
  </si>
  <si>
    <t>Федеральный проект "Вовлечение в оборот и комплексная мелиорация земель сельскохозяйственного назначения"</t>
  </si>
  <si>
    <t>Федеральный проект "Современный облик сельских территорий"</t>
  </si>
  <si>
    <t>Предоставление единовременных компенсационных выплат медицинским работникам, прибывшим (переехавшим) на работу в сельские населенные пункты, либо рабочие поселки, либо поселки городского типа, либо города с населением до 50 тыс. человек</t>
  </si>
  <si>
    <t>Создание системы долговременного ухода за гражданами пожилого возраста и инвалидами</t>
  </si>
  <si>
    <t>Субсидии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</si>
  <si>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Государственная программа Российской Федерации "Обеспечение доступным и комфортным жильем и коммунальными услугами граждан РФ"</t>
  </si>
  <si>
    <t>Федеральный проект 
"Борьба с сердечно-сосудистыми заболеваниями"</t>
  </si>
  <si>
    <t>Федеральный проект 
"Борьба с сахарным диабетом"</t>
  </si>
  <si>
    <t>Федеральный проект 
"Борьба с гепатитом С и минимизация рисков распространения данного заболевания"</t>
  </si>
  <si>
    <t>Комплекс процессных мероприятий 
"Обеспечение отдельных категорий граждан лекарственными препаратами"</t>
  </si>
  <si>
    <t>Комплекс процессных мероприятий 
"Управление кадровыми ресурсами здравоохранения"</t>
  </si>
  <si>
    <t>Комплекс процессных мероприятий
 "Развитие системы оказания паллиативной медицинской помощи"</t>
  </si>
  <si>
    <t>Комплекс процессных мероприятий 
"Активная политика занятости населения и социальная поддержка безработных граждан"</t>
  </si>
  <si>
    <t>Федеральный проект 
"Все лучшее детям"</t>
  </si>
  <si>
    <t>Комплекс процессных мероприятий 
"Современные механизмы и технологии дошкольного и общего образования"</t>
  </si>
  <si>
    <t>Федеральный проект 
"Кадры в агропромышленном комплексе"</t>
  </si>
  <si>
    <t>Комплекс процессных мероприятий 
"Охрана лесов от пожаров"</t>
  </si>
  <si>
    <t xml:space="preserve">Федеральный проект  "Сохранение лесов" 
в рамках национального проекта 
«Экологическое благополучие» </t>
  </si>
  <si>
    <t>Комплекс процессных мероприятий
 "Поддержка и организация направления субъектам Российской Федерации межбюджетных трансфертов с целью выравнивания их бюджетной обеспеченности, обеспечения сбалансированности бюджетов субъектов Российской Федерации и муниципальных образований, социально-экономического развития и исполнения делегированных полномочий"</t>
  </si>
  <si>
    <t>Реализация мероприятий по модернизации коммунальной инфраструктуры</t>
  </si>
  <si>
    <t>Федеральный проект "Создание номерного фонда, инфраструктуры и новых точек притяжения"</t>
  </si>
  <si>
    <t>Предоставление и распределение единой субсидии из федерального бюджета бюджетам субъектов Российской Федерации на государственную поддержку проектов, направленных на развитие туризма в целях достижения показателя реализации государственной программы Российской Федерации "Развитие туризма"</t>
  </si>
  <si>
    <t>Федеральный проект "Защита от наводнений и иных негативных вохдействий вод и обеспечение безопасности гидротехнических сооружений"</t>
  </si>
  <si>
    <t>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тыс. человек</t>
  </si>
  <si>
    <t>Субсидии из федерального бюджета бюджету Республики Дагестан на оснащение предметных кабинетов общеобразовательных организаций оборудованием, средствами обучения и воспитания</t>
  </si>
  <si>
    <t>Комплекс процессных мероприятий 
"Обеспечение реализации Государственной программы по оказанию содействия добровольному переселению в Российскую Федерацию соотечественников, проживающих за рубежом"</t>
  </si>
  <si>
    <t>Миннац РД</t>
  </si>
  <si>
    <t>Государственная программа Российской Федерации  "Реализация государственной национальной политики"</t>
  </si>
  <si>
    <t>Реконструкция, кап.ремонт,  ремонт и контракты жизненного цикла автомобильных дорог и искусственных сооружений республиканского и межмуниципального значения</t>
  </si>
  <si>
    <t>24.</t>
  </si>
  <si>
    <t>Федеральный проект "Малое и среднее предпринимательство и поддержка индивидуальной предпринимательской инициативы"</t>
  </si>
  <si>
    <t xml:space="preserve">Возмещение части затрат промышленных предприятий, связанных с приобретением нового оборудования 
</t>
  </si>
  <si>
    <t xml:space="preserve">Финансовое обеспечение деятельности (докапитализации) Фонда развития промышленности Республики Дагестан
</t>
  </si>
  <si>
    <t xml:space="preserve">Государственная программа Российской Федерации  «Развитие оборонно-промышленного комплекса»
</t>
  </si>
  <si>
    <t>25.</t>
  </si>
  <si>
    <t>26.</t>
  </si>
  <si>
    <t>27.</t>
  </si>
  <si>
    <t>28.</t>
  </si>
  <si>
    <t>15.</t>
  </si>
  <si>
    <t xml:space="preserve">Государственная программа РФ 
«Развитие судостроения и техники для освоения шельфовых месторождений» </t>
  </si>
  <si>
    <t xml:space="preserve">Государственная программа Российской Федерации «Развитие электронной и радиоэлектронной промышленности» 
</t>
  </si>
  <si>
    <t xml:space="preserve">Государственная программа Российской Федерации «Развитие авиационной промышленности»
</t>
  </si>
  <si>
    <t xml:space="preserve">Государственная программа Российской Федерации «Научно-технологическое развитие Российской Федерации» 
</t>
  </si>
  <si>
    <t>"Субъектам малого и среднего
предпринимательства и
гражданам, желающим вести
бизнес, обеспечено оказание
услуг и мер поддержки организациями
инфраструктуры поддержки
малого и среднего
предпринимательства"</t>
  </si>
  <si>
    <t>"Субъектам малого и среднего
предпринимательства
обеспечен льготный доступ к
производственным площадям
и помещениям
индустриальных
(промышленных) парков,
агропромышленных парков,
бизнес-парков, технопарков,
промышленных технопарков
в целях создания (развития)
производственных и
инновационных компаний"</t>
  </si>
  <si>
    <t xml:space="preserve">Капитальный ремонт защитных водооградительных валов по правому берегу р.Терек на участках ПК 360 - ПК 500 и ПК 560 - ПК 650, Бабаюртовский район Республики Дагестан
</t>
  </si>
  <si>
    <t xml:space="preserve">Капитальный ремонт защитных водооградительных валов по правому берегу р.Терек на участках ПК 240 - ПК 300, Бабаюртовский район Республики Дагестан
</t>
  </si>
  <si>
    <t xml:space="preserve">Руслоочистительные работы на реке Биде-Ор в пределах села Хилих Чародинского района Республики Дагестан 
</t>
  </si>
  <si>
    <t xml:space="preserve">Создание современного облика сельских территорий
(агломераций)
</t>
  </si>
  <si>
    <t xml:space="preserve">1. Социальные выплаты безработным гражданам в соответствии с Законом РФ от 19.04.1991 г. № 1032-1 "О занятости населения в РФ"
</t>
  </si>
  <si>
    <t xml:space="preserve">2. Организация профессионального обучения и дополнительного профессионального образования  работников промышленных предприятий
</t>
  </si>
  <si>
    <t>Поддержка элитного семеноводства и (или) на приобретение семян, произведенных в рамках Федеральной научно-технической программы</t>
  </si>
  <si>
    <t>Поддержка маточного товарного поголовья овец и коз, в том числе ярок и козочек от года и старше, за исключением племенных животных</t>
  </si>
  <si>
    <t xml:space="preserve">федеральный бюджет </t>
  </si>
  <si>
    <t>Поддержка произведенной шерсти, полученной от тонкорунных и полутонкорунных пород овец, реализованную и (или) отгруженную получателями средств на собственную переработку и (или) переработку юридическим лицам и индивидуальным предпринимателям, расположенным на территории РФ</t>
  </si>
  <si>
    <t>Поддержка племенного животноводства</t>
  </si>
  <si>
    <t>Поддержка сельскохозяйственного страхования в области растениеводства, и (или) животноводства</t>
  </si>
  <si>
    <t>Поддержка производства продукции плодово-ягодных насаждений, включая посадочный материал, закладку и уход за многолетними насаждениями (кроме виноградников), включая питомники</t>
  </si>
  <si>
    <t>Развитие семейных ферм и проектов "Агропрогресс"</t>
  </si>
  <si>
    <t>Развитие материально-технической базы сельскохозяйственных потребительских кооперативов</t>
  </si>
  <si>
    <t>Производство овец и коз на убой (в живом весе), реализованных и (или) отгруженных получателями средств на собственную переработку и (или) переработку юридическим лицам и индивидуальным предпринимателям, расположенным на территории РФ</t>
  </si>
  <si>
    <t>Поддержка производства молока</t>
  </si>
  <si>
    <t>Осуществление мероприятий в р рамках регионального проекта "Акселерация субъектов малого и среднего предпринимательства"</t>
  </si>
  <si>
    <t xml:space="preserve">Государственная программа Российской Федерации «Охрана окружающей среды» 
</t>
  </si>
  <si>
    <t xml:space="preserve">Государственная программа Российской Федерации «Национальная система пространственных данных» 
</t>
  </si>
  <si>
    <t>30.</t>
  </si>
  <si>
    <t>29.</t>
  </si>
  <si>
    <t>Минприроды РД</t>
  </si>
  <si>
    <t>Минимущество 
Дагестана</t>
  </si>
  <si>
    <t>Создание и оснащение Центров здоровья для взрослых на базе отделений (кабинетов) медицинской профилактики в ЦРБ, РБ, в том числе в удаленных населенных пунктах</t>
  </si>
  <si>
    <t xml:space="preserve">Субсидии на реализацию мероприятий по предупреждению и борьбе с социально значимыми инфекционными заболеваниями
</t>
  </si>
  <si>
    <t xml:space="preserve">Федеральный проект "Содействие развитию инфраструктуры субъектов Российской Федерации (муниципальных образований)"         </t>
  </si>
  <si>
    <t>Реализация региональных проектов модернизации первичного звена здравоохранения</t>
  </si>
  <si>
    <t>Федеральный проект "Совершенствование государственно-общественного партнерства в сфере государственной национальной политики и в отношении российского казачества, а также реализация государственной национальной политики в субъектах Российской Федерации, в том числе поддержка экономического и социального развития коренных малочисленных народов Севера, Сибири и Дальнего Востока Российской Федерации"</t>
  </si>
  <si>
    <t>Федеральный проект "Стимулирование спроса на отечественные беспилотные авиационные системы" в рамках национального проекта «Беспилотные авиационные системы»</t>
  </si>
  <si>
    <t xml:space="preserve">Комплекс процессных мероприятий "Предоставление мер государственной поддержки Героям Советского Союза, Героям Российской Федерации, Героям Социалистического Труда, Героям Труда Российской Федерации, полным кавалерам ордена Славы и полным кавалерам ордена Трудовой Славы"
</t>
  </si>
  <si>
    <t>Федеральный проект "Поддержка региональных программ развития промышленности"</t>
  </si>
  <si>
    <t>Государственная программа "Развитие федеративных отношений и создание условий для эффективного и ответственного управления региональными и муниципальными финансами"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</si>
  <si>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</si>
  <si>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</si>
  <si>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</si>
  <si>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</si>
  <si>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</si>
  <si>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</si>
  <si>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</si>
  <si>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</si>
  <si>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</si>
  <si>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</si>
  <si>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</si>
  <si>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</si>
  <si>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</si>
  <si>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</si>
  <si>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</si>
  <si>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</si>
  <si>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</si>
  <si>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</si>
  <si>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</si>
  <si>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2.1</t>
  </si>
  <si>
    <t>3.1</t>
  </si>
  <si>
    <t>3.2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</si>
  <si>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</si>
  <si>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</si>
  <si>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</si>
  <si>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</si>
  <si>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</si>
  <si>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</si>
  <si>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</si>
  <si>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</si>
  <si>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</si>
  <si>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</si>
  <si>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</si>
  <si>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</si>
  <si>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</si>
  <si>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</si>
  <si>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</si>
  <si>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6.4</t>
  </si>
  <si>
    <t>6.5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</si>
  <si>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</si>
  <si>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</si>
  <si>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</si>
  <si>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</si>
  <si>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</si>
  <si>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</si>
  <si>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</si>
  <si>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</si>
  <si>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</si>
  <si>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6.17</t>
  </si>
  <si>
    <t>6.18</t>
  </si>
  <si>
    <t>6.19</t>
  </si>
  <si>
    <t>6.20</t>
  </si>
  <si>
    <t>7.1</t>
  </si>
  <si>
    <t>7.2</t>
  </si>
  <si>
    <t>7.3</t>
  </si>
  <si>
    <t>7.4</t>
  </si>
  <si>
    <t>7.5</t>
  </si>
  <si>
    <t>7.6</t>
  </si>
  <si>
    <t>7.7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</si>
  <si>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</si>
  <si>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</si>
  <si>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</si>
  <si>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</si>
  <si>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</si>
  <si>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</si>
  <si>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</si>
  <si>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</si>
  <si>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</si>
  <si>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</si>
  <si>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</si>
  <si>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</si>
  <si>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</si>
  <si>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</si>
  <si>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</si>
  <si>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</si>
  <si>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</si>
  <si>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9.1</t>
  </si>
  <si>
    <t>9.2</t>
  </si>
  <si>
    <t>10.1</t>
  </si>
  <si>
    <t>10.2</t>
  </si>
  <si>
    <t>11.1</t>
  </si>
  <si>
    <t>11.2</t>
  </si>
  <si>
    <t>13.1</t>
  </si>
  <si>
    <t>13.2</t>
  </si>
  <si>
    <t>13.3</t>
  </si>
  <si>
    <t>13.4</t>
  </si>
  <si>
    <t>13.5</t>
  </si>
  <si>
    <t>13.6</t>
  </si>
  <si>
    <t>13.7</t>
  </si>
  <si>
    <t>13.9</t>
  </si>
  <si>
    <t>13.10</t>
  </si>
  <si>
    <t>13.15</t>
  </si>
  <si>
    <t>14.1</t>
  </si>
  <si>
    <t>14.2</t>
  </si>
  <si>
    <t>14.3</t>
  </si>
  <si>
    <t>14.4</t>
  </si>
  <si>
    <t>14.5</t>
  </si>
  <si>
    <t>15.1</t>
  </si>
  <si>
    <t>17.1</t>
  </si>
  <si>
    <t>17.2</t>
  </si>
  <si>
    <t>17.3</t>
  </si>
  <si>
    <t>17.4</t>
  </si>
  <si>
    <t>18.1</t>
  </si>
  <si>
    <t>18.2</t>
  </si>
  <si>
    <t>19.1</t>
  </si>
  <si>
    <t>20.1</t>
  </si>
  <si>
    <t>20.2</t>
  </si>
  <si>
    <t>20.3</t>
  </si>
  <si>
    <t>20.4</t>
  </si>
  <si>
    <t>20.5</t>
  </si>
  <si>
    <t>21.1</t>
  </si>
  <si>
    <t>21.2</t>
  </si>
  <si>
    <t>21.3</t>
  </si>
  <si>
    <t>22.1</t>
  </si>
  <si>
    <t>23.1</t>
  </si>
  <si>
    <t>23.2</t>
  </si>
  <si>
    <t>24.1</t>
  </si>
  <si>
    <t>24.2</t>
  </si>
  <si>
    <t>24.3</t>
  </si>
  <si>
    <t>24.4</t>
  </si>
  <si>
    <t>24.5</t>
  </si>
  <si>
    <t>24.6</t>
  </si>
  <si>
    <t>24.7</t>
  </si>
  <si>
    <t>24.8</t>
  </si>
  <si>
    <t>24.9</t>
  </si>
  <si>
    <t>24.10</t>
  </si>
  <si>
    <t>24.11</t>
  </si>
  <si>
    <t>24.12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</si>
  <si>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"олимпийский", в нормативное состояние</t>
  </si>
  <si>
    <t>10.0</t>
  </si>
  <si>
    <t>Осуществление капитального ремонта объектов спортивной инфраструктуры государственной собственности субъектов Российсской Федерации (муниципалньой собственности)</t>
  </si>
  <si>
    <t>Оснащение объектов спортивной инфраструктуры спортивно-технологическим оборудованием</t>
  </si>
  <si>
    <t>Закупка и монтаж оборудования для создания "умных" спортивных площадок</t>
  </si>
  <si>
    <t>Субсидии из федерального бюджета бюджету Республики Дагестан на софинансирование расходных обязательств по организации бесплатного горячего питания обучающихся, получающих начальное общее образование в государственных образовательных организациях субъектов Российской Федерации и г. Байконура и муниципальных образовательных организациях</t>
  </si>
  <si>
    <t xml:space="preserve">Создание современной
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оздоровления, обеспечивающих достижение целей, показателей и результатов федерального проекта "Создание условий для обучения, отдыха и оздоровления детей и молодежи" </t>
  </si>
  <si>
    <t>Обеспечение выплат ежемесячного денежного вознаграждения за классное руководство (кураторство) педагогическим работникам государственных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</si>
  <si>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Обеспечение выплат ежемесячного денежного вознаграждения за классное руководство педагогическим работникам государственных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</si>
  <si>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Обеспечение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</si>
  <si>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Реализация мероприятий по модернизации школьных систем образования в рамках реализации государственной программы Российской Федерации «Развитие образования»</t>
  </si>
  <si>
    <t>Реализация мероприятий по капитальному ремонту зданий профессиональных образовательных организаций субъектов Российской Федерации в рамках государственной программы Российской Федерации «Развитие образования»</t>
  </si>
  <si>
    <t>Обеспечение детей с сахарным диабетом 1 типа в возрасте от 4-х до 17-ти лет системами непрерывного мониторинга глюкозы</t>
  </si>
  <si>
    <t>Обеспечение беременных женщин с сахарным диабетом 1 типа системами непрерывного мониторинга глюкозы</t>
  </si>
  <si>
    <t xml:space="preserve">Обеспечение в амбулаторных условиях противовирусными лекарственными препаратами лиц, находящихся под диспансерным наблюдением, с диагнозом «Хронический вирусный гепатит С» </t>
  </si>
  <si>
    <t>Иные межбюджетные трансферты на реализацию отдельных полномочий в области лекарственного обеспечения</t>
  </si>
  <si>
    <t>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</si>
  <si>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Обеспечение закупки авиационных работ в целях оказания медицинской помощи</t>
  </si>
  <si>
    <t>Предоставление субсидий льготным категориям граждан на покупку и установку газоиспользующего оборудования, проведение работ по социальной газификации (догазификации)" государственной программы Республики Дагестан "Социальная поддержка граждан"</t>
  </si>
  <si>
    <t xml:space="preserve">Проведение обучающих семинаров для некоммерческих и иных организаций, направленные на повышение квалификации с целью профилактики религиозной нетерпимости, антисемитизма и негативной исторической памяти, а также на сохранение традиционных российских духовно-нравственных ценностей среди населения Республики Дагестан
</t>
  </si>
  <si>
    <t xml:space="preserve">Проведение дискуссионных площадкок «Религия и современный мир», направленные на сохранение традиционных российских духовно-нравственных ценностей, профилактику национальной и религиозной нетерпимости
</t>
  </si>
  <si>
    <t xml:space="preserve">Проведение республиканского фестиваля казачьей культуры
</t>
  </si>
  <si>
    <t xml:space="preserve">Проведение межрегиональной конференции, направленной на профилактику религиозной нетерпимости, антисемитизма и негативной исторической памяти
</t>
  </si>
  <si>
    <t xml:space="preserve">Проведение Форума «Я люблю Россию: Россия - это мы!», посвящённого празднованию Дня России»
</t>
  </si>
  <si>
    <t xml:space="preserve">Проведение Форума «Сила России в единстве народов», посвящённого празднованию Дня народного единства
</t>
  </si>
  <si>
    <t xml:space="preserve">Оказание поддержки лицам, работающим в области профилактики национальной и религиозной нетерпимости, антисемитизма, негативной исторической памяти, в том числе в сети «Интернет» (социальные сети, блоги и т.д.)
</t>
  </si>
  <si>
    <t xml:space="preserve">Подготовка в целях продвижения видеороликов, направленных на профилактику религиозной нетерпимости, антисемитизма, негативной исторической памяти, в том числе разработка и распространение в социальных сетях информационные материалы
</t>
  </si>
  <si>
    <t xml:space="preserve">Реализация проекта «Народов много - страна одна»
</t>
  </si>
  <si>
    <t xml:space="preserve">Проведение конференции, посвященной Дню славянской письменности и культуры
</t>
  </si>
  <si>
    <t xml:space="preserve">Издание информационных материалов для иностранных граждан (листовки, брошюры, буклеты) на русском и на иностранных языках
</t>
  </si>
  <si>
    <t xml:space="preserve">Реализация межнационального проекта «Вахта Героев Отечества»
</t>
  </si>
  <si>
    <t>Федеральные проекты "Электромобиль и водородный автомобиль", "Развитие рынка природного газа как моторного топлива"</t>
  </si>
  <si>
    <t>Формирование системы комплексной реабилитации и абилитации инвалидов, в том числе детей-инвалидов, в Республике Дагестан" государственной программы РД "Социальная поддержка граждан"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</si>
  <si>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</si>
  <si>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Государственная поддержка отрасли культуры (Государственная поддержка лучших муниципальных учреждений культуры, находящихся на территориях сельских поселений)</t>
  </si>
  <si>
    <t>Государственная поддержка отрасли культуры (Модернизация библиотек в части комплектования книжных фондов библиотек Республики Дагестан)</t>
  </si>
  <si>
    <t>Государственная поддержка отрасли культуры (Государственная поддержка лучших работников муниципальных учреждений культуры, находящихся на территориях сельских поселений)</t>
  </si>
  <si>
    <t>Поддержка работников отрасли культуры, прибывших (переехавших) в населенные пункты регионов Российской Федерации с числом жителей до 50 тысяч человек</t>
  </si>
  <si>
    <t>6.16</t>
  </si>
  <si>
    <t>Получение гражданами
компенсации оплаты взноса
на капитальный ремонт
общего имущества в
многоквартирном доме,
имеющие право на получение
такой компенсации и
обратившиеся в
установленном порядке за ее
получением" государственной программы Республики Дагестан "Социальная поддержка граждан</t>
  </si>
  <si>
    <t>7.8</t>
  </si>
  <si>
    <t>Обеспечение жильем отдельных категорий граждан, установленных Федеральным законом "О социальной защите инвалидов в Российской Федерации" и Федеральным законом "О ветеранах", в т.ч. в соответствии с Указом Президента Российской Федерации от 7 мая 2008 г. N 714 "Об обеспечении жильем ветеранов Великой Отечественной войны 1941 - 1945 годов";
Доплата к субсидии на обеспечение жильем ветеранов боевых действий</t>
  </si>
  <si>
    <t>Комплекс процессных мероприятий "Выполнение государственных обязательств по обеспечению жильем отдельных категорий граждан</t>
  </si>
  <si>
    <t>Федеральный проект "Содействие развитию автомобильных дорог республиканского, межмуниципального и местного значения"</t>
  </si>
  <si>
    <t xml:space="preserve">Выполнение дорожных работ на автомобильных дорогах общего пользования регионального или межмуниципального ,местного значения </t>
  </si>
  <si>
    <t>Минздрав РД,
Минстрой Дагестана</t>
  </si>
  <si>
    <t xml:space="preserve">Минтруд РД,
Минздрав РД,
Минспорт РД,
Минкультуры РД,
Минобрнауки РД
</t>
  </si>
  <si>
    <t>Минэкономразвития РД, Минстрой Дагестана,
Дагпереселение,
Дагпредпринимательство</t>
  </si>
  <si>
    <t xml:space="preserve">Минобрнауки РД,
Минстрой Дагестана
</t>
  </si>
  <si>
    <t>Минстрой Дагестана</t>
  </si>
  <si>
    <t>Минобрнауки РД, Минпромторг РД</t>
  </si>
  <si>
    <t>6.6</t>
  </si>
  <si>
    <t>Ежемесячное денежное вознаграждение за классное руководство (кураторство) педагогическим работникам и советникам государственных образовательных организаций субъектов РФ, реализующих образовательные программы среднего профессионального образования, за счет средств резервного фонда Правительства Российской Федерации</t>
  </si>
  <si>
    <t xml:space="preserve">Руслоочистительные и дноуглубительные мероприятия на реке Чережна и ее притоке в пределах населенного пункта Махапотли СП «Сельсовет Терутлинский» Цунтинского района Республики Дагестан
</t>
  </si>
  <si>
    <t xml:space="preserve">Разработка проекта: «Руслоочистительные и дноуглубительные мероприятия на реке Кидеро в пределах населенных пунктов Кидеро и Зехида сельского поселения «Сельсовет Кидеринский» Цунтинского района Республики Дагестан»
 </t>
  </si>
  <si>
    <t>Социальная поддержка Героев Советского Союза, Героев Российской Федерации и полных кавалеров ордена Славы</t>
  </si>
  <si>
    <t>Разработка проектно-сметной документации: «Руслоочистительные работы на р. Гвера в пределах с. Алчуниб Чародинского района Республики Дагестан»</t>
  </si>
  <si>
    <t>Разработка проектно-сметной документации: «Руслоочистительные работы на р.Айхый (Муклух) и р.Кара-Самур в пределах с.Ихрек Рутульского района Республики Дагестан»</t>
  </si>
  <si>
    <t xml:space="preserve">Разработка проектно-сметной документации: «Руслоочистительные работы на р.Шиназчай в пределах с.Шиназ Рутульского района Республики Дагестан» </t>
  </si>
  <si>
    <t>Определение местоположения береговых линий (границ водных объектов), границ водоохранных зон и границ прибрежных защитных полос рек Ханагчай, Ахтычай, Дарвагчай, Усухчай, озера Мочох в границах 6 муниципальных образований Республики Дагестан (Табасаранский, Ахтынский, Хунзахский, Кайтагский, Дербентский Докузпаринский районы)»</t>
  </si>
  <si>
    <t>«Определение местоположения береговых линий (границ водных объектов), границ водоохранных зон и границ прибрежных защитных полос в бассейнах рек Акташ, Аксай, Ямансу, Ярыксу, Сулак, Малый Сулак, Тлар, Кривая балка, Шура-Озень, Бураганозень, Бугленозень, Аркаслыор, Параулозень, Губденозень в границах 7 муниципальных образований Республики Дагестан (Хасавюртовский, Кизлярский, Кизилюртовский, Буйнакский, Казбековский, Тарумовский, Карабудахкентский районы) (2 этап)»</t>
  </si>
  <si>
    <t>Национальный проект "Инфраструктура для жизни"</t>
  </si>
  <si>
    <t>Внедрение интеллектуальных транспортных систем, предусматривающих автоматизацию процессов управления дорожным движением, установка автоматических пунктов весогабаритного контроля  и установка систем видеоконтроля на автомобильных дорогах республиканского и межмуниципального значения Республики Дагестан</t>
  </si>
  <si>
    <t>Работы по переоборудованию автотранспортных средств, в связи с предоставлением скидки владельцам транспортных средств на указанные работы и Стоительство автомобильных газонаполнительных компрессорных станций на териитории Республики Дагеста</t>
  </si>
  <si>
    <t xml:space="preserve">Субсидии на реализацию мероприятий по созданию современной инфраструктуры приемных отделений мед.организаций с использованием модульных конструкций для оказания экстренной мед.помощи больным с жизнеугрожающим состоянием, дооснащению и оснащению мед. изделиями приемных отделений мед. организаций в рамках фед.проекта "Совершенствование экстренной мед.помощи" </t>
  </si>
  <si>
    <t>16.1.</t>
  </si>
  <si>
    <t>16.2</t>
  </si>
  <si>
    <t>16.3</t>
  </si>
  <si>
    <t>Мероприятие "Граждане получили
компенсацию оплаты взноса
на капитальный ремонт
общего имущества в
многоквартирном доме,
имеющие право на получение
такой компенсации и
обратившиеся в
установленном порядке за ее
получением" государственной программы Республики Дагестан "Социальная поддержка граждан"</t>
  </si>
  <si>
    <t xml:space="preserve">Информация о реализации мероприятий Республики Дагестан в рамках государственных  программ Российской Федерации на 1 сентября 2025 года     </t>
  </si>
  <si>
    <t>Разработка проектно-сметной документации: «Руслоочистительные и дноуглубительные работы на р. Тлейсерух для защиты сел Гилиб и Кутих Чародинского района Республики Дагестан» Республики Дагестан (Табасаранский, Ахтынский, Хунзахский, Кайтагский, Дербентский Докузпаринский районы)»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</si>
</sst>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.0"/>
    <numFmt numFmtId="166" formatCode="#,##0.00_р_."/>
    <numFmt numFmtId="167" formatCode="_-* #,##0.0\ _₽_-;\-* #,##0.0\ _₽_-;_-* &quot;-&quot;??\ _₽_-;_-@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00"/>
      <name val="Arial Cyr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scheme val="minor"/>
    </font>
    <font>
      <i/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36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sz val="19"/>
      <name val="Times New Roman"/>
      <family val="1"/>
      <charset val="204"/>
    </font>
    <font>
      <sz val="18"/>
      <color theme="1" tint="4.9989318521683403E-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CC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3">
    <xf numFmtId="0" fontId="0" fillId="0" borderId="0"/>
    <xf numFmtId="0" fontId="9" fillId="0" borderId="0"/>
    <xf numFmtId="0" fontId="1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29" fillId="0" borderId="16">
      <alignment horizontal="left" vertical="top" wrapText="1"/>
    </xf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9" borderId="7" applyNumberFormat="0" applyAlignment="0" applyProtection="0"/>
    <xf numFmtId="0" fontId="15" fillId="22" borderId="8" applyNumberFormat="0" applyAlignment="0" applyProtection="0"/>
    <xf numFmtId="0" fontId="16" fillId="22" borderId="7" applyNumberFormat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23" borderId="13" applyNumberFormat="0" applyAlignment="0" applyProtection="0"/>
    <xf numFmtId="0" fontId="22" fillId="0" borderId="0" applyNumberFormat="0" applyFill="0" applyBorder="0" applyAlignment="0" applyProtection="0"/>
    <xf numFmtId="0" fontId="23" fillId="24" borderId="0" applyNumberFormat="0" applyBorder="0" applyAlignment="0" applyProtection="0"/>
    <xf numFmtId="0" fontId="24" fillId="5" borderId="0" applyNumberFormat="0" applyBorder="0" applyAlignment="0" applyProtection="0"/>
    <xf numFmtId="0" fontId="25" fillId="0" borderId="0" applyNumberFormat="0" applyFill="0" applyBorder="0" applyAlignment="0" applyProtection="0"/>
    <xf numFmtId="0" fontId="11" fillId="25" borderId="14" applyNumberFormat="0" applyFont="0" applyAlignment="0" applyProtection="0"/>
    <xf numFmtId="0" fontId="26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47" fillId="0" borderId="0"/>
    <xf numFmtId="0" fontId="7" fillId="0" borderId="0"/>
    <xf numFmtId="0" fontId="6" fillId="0" borderId="0"/>
    <xf numFmtId="0" fontId="49" fillId="0" borderId="0"/>
    <xf numFmtId="0" fontId="49" fillId="0" borderId="0"/>
    <xf numFmtId="0" fontId="5" fillId="0" borderId="0"/>
    <xf numFmtId="4" fontId="29" fillId="27" borderId="16">
      <alignment horizontal="right" vertical="top" shrinkToFit="1"/>
    </xf>
    <xf numFmtId="164" fontId="12" fillId="0" borderId="0" applyFont="0" applyFill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4" fillId="0" borderId="0"/>
    <xf numFmtId="49" fontId="29" fillId="27" borderId="16">
      <alignment horizontal="center" vertical="top" shrinkToFit="1"/>
    </xf>
    <xf numFmtId="0" fontId="50" fillId="0" borderId="0"/>
    <xf numFmtId="0" fontId="50" fillId="0" borderId="0"/>
    <xf numFmtId="0" fontId="3" fillId="0" borderId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5" borderId="0" applyNumberFormat="0" applyBorder="0" applyAlignment="0" applyProtection="0"/>
    <xf numFmtId="0" fontId="12" fillId="4" borderId="0" applyNumberFormat="0" applyBorder="0" applyAlignment="0" applyProtection="0"/>
    <xf numFmtId="0" fontId="2" fillId="0" borderId="0"/>
    <xf numFmtId="4" fontId="29" fillId="28" borderId="16">
      <alignment horizontal="right" vertical="top" shrinkToFit="1"/>
    </xf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65">
    <xf numFmtId="0" fontId="0" fillId="0" borderId="0" xfId="0"/>
    <xf numFmtId="0" fontId="33" fillId="0" borderId="0" xfId="0" applyFont="1"/>
    <xf numFmtId="0" fontId="30" fillId="3" borderId="1" xfId="0" applyFont="1" applyFill="1" applyBorder="1" applyAlignment="1">
      <alignment horizontal="left" vertical="top" wrapText="1"/>
    </xf>
    <xf numFmtId="4" fontId="30" fillId="3" borderId="1" xfId="0" applyNumberFormat="1" applyFont="1" applyFill="1" applyBorder="1" applyAlignment="1">
      <alignment horizontal="center" vertical="center" wrapText="1"/>
    </xf>
    <xf numFmtId="165" fontId="30" fillId="3" borderId="1" xfId="0" applyNumberFormat="1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vertical="top" wrapText="1"/>
    </xf>
    <xf numFmtId="0" fontId="30" fillId="3" borderId="1" xfId="1" applyFont="1" applyFill="1" applyBorder="1" applyAlignment="1">
      <alignment horizontal="center" vertical="center" wrapText="1"/>
    </xf>
    <xf numFmtId="0" fontId="32" fillId="3" borderId="1" xfId="1" applyFont="1" applyFill="1" applyBorder="1" applyAlignment="1">
      <alignment horizontal="left" vertical="top" wrapText="1"/>
    </xf>
    <xf numFmtId="0" fontId="30" fillId="0" borderId="1" xfId="1" applyFont="1" applyBorder="1" applyAlignment="1">
      <alignment horizontal="center" vertical="center" wrapText="1"/>
    </xf>
    <xf numFmtId="0" fontId="30" fillId="26" borderId="1" xfId="1" applyFont="1" applyFill="1" applyBorder="1" applyAlignment="1">
      <alignment vertical="top" wrapText="1"/>
    </xf>
    <xf numFmtId="4" fontId="30" fillId="26" borderId="1" xfId="1" applyNumberFormat="1" applyFont="1" applyFill="1" applyBorder="1" applyAlignment="1">
      <alignment horizontal="center" vertical="center"/>
    </xf>
    <xf numFmtId="165" fontId="30" fillId="26" borderId="1" xfId="3" applyNumberFormat="1" applyFont="1" applyFill="1" applyBorder="1" applyAlignment="1">
      <alignment horizontal="center" vertical="center"/>
    </xf>
    <xf numFmtId="0" fontId="37" fillId="3" borderId="1" xfId="1" applyFont="1" applyFill="1" applyBorder="1" applyAlignment="1">
      <alignment horizontal="center" vertical="center"/>
    </xf>
    <xf numFmtId="0" fontId="30" fillId="3" borderId="1" xfId="1" applyFont="1" applyFill="1" applyBorder="1" applyAlignment="1">
      <alignment horizontal="center" vertical="top"/>
    </xf>
    <xf numFmtId="0" fontId="31" fillId="3" borderId="1" xfId="1" applyFont="1" applyFill="1" applyBorder="1" applyAlignment="1">
      <alignment horizontal="center" vertical="top" wrapText="1"/>
    </xf>
    <xf numFmtId="4" fontId="38" fillId="3" borderId="1" xfId="1" applyNumberFormat="1" applyFont="1" applyFill="1" applyBorder="1" applyAlignment="1">
      <alignment horizontal="center" vertical="center"/>
    </xf>
    <xf numFmtId="165" fontId="38" fillId="3" borderId="1" xfId="3" applyNumberFormat="1" applyFont="1" applyFill="1" applyBorder="1" applyAlignment="1">
      <alignment horizontal="center" vertical="center"/>
    </xf>
    <xf numFmtId="0" fontId="39" fillId="3" borderId="1" xfId="1" applyFont="1" applyFill="1" applyBorder="1" applyAlignment="1">
      <alignment horizontal="center"/>
    </xf>
    <xf numFmtId="0" fontId="30" fillId="0" borderId="1" xfId="1" applyFont="1" applyBorder="1" applyAlignment="1">
      <alignment horizontal="center" vertical="top" wrapText="1"/>
    </xf>
    <xf numFmtId="0" fontId="37" fillId="0" borderId="1" xfId="1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3" fillId="0" borderId="0" xfId="0" applyFont="1"/>
    <xf numFmtId="0" fontId="32" fillId="2" borderId="1" xfId="1" applyFont="1" applyFill="1" applyBorder="1" applyAlignment="1">
      <alignment horizontal="left" vertical="top" wrapText="1"/>
    </xf>
    <xf numFmtId="4" fontId="32" fillId="2" borderId="1" xfId="1" applyNumberFormat="1" applyFont="1" applyFill="1" applyBorder="1" applyAlignment="1">
      <alignment horizontal="center" vertical="center" wrapText="1"/>
    </xf>
    <xf numFmtId="165" fontId="32" fillId="2" borderId="1" xfId="3" applyNumberFormat="1" applyFont="1" applyFill="1" applyBorder="1" applyAlignment="1">
      <alignment horizontal="center" vertical="center" wrapText="1"/>
    </xf>
    <xf numFmtId="165" fontId="32" fillId="2" borderId="1" xfId="1" applyNumberFormat="1" applyFont="1" applyFill="1" applyBorder="1" applyAlignment="1">
      <alignment horizontal="center" vertical="center" wrapText="1"/>
    </xf>
    <xf numFmtId="0" fontId="30" fillId="2" borderId="1" xfId="1" applyFont="1" applyFill="1" applyBorder="1" applyAlignment="1">
      <alignment horizontal="center" vertical="center"/>
    </xf>
    <xf numFmtId="0" fontId="32" fillId="2" borderId="1" xfId="1" applyFont="1" applyFill="1" applyBorder="1" applyAlignment="1">
      <alignment horizontal="left" vertical="center" wrapText="1"/>
    </xf>
    <xf numFmtId="4" fontId="30" fillId="2" borderId="1" xfId="1" applyNumberFormat="1" applyFont="1" applyFill="1" applyBorder="1" applyAlignment="1">
      <alignment horizontal="center" vertical="center"/>
    </xf>
    <xf numFmtId="165" fontId="45" fillId="2" borderId="1" xfId="0" applyNumberFormat="1" applyFont="1" applyFill="1" applyBorder="1" applyAlignment="1">
      <alignment horizontal="center" vertical="center"/>
    </xf>
    <xf numFmtId="165" fontId="45" fillId="2" borderId="5" xfId="0" applyNumberFormat="1" applyFont="1" applyFill="1" applyBorder="1" applyAlignment="1">
      <alignment horizontal="center" vertical="center"/>
    </xf>
    <xf numFmtId="165" fontId="45" fillId="2" borderId="1" xfId="0" applyNumberFormat="1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/>
    </xf>
    <xf numFmtId="0" fontId="36" fillId="3" borderId="3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left" vertical="top" wrapText="1"/>
    </xf>
    <xf numFmtId="0" fontId="30" fillId="3" borderId="1" xfId="0" applyFont="1" applyFill="1" applyBorder="1" applyAlignment="1">
      <alignment horizontal="center" vertical="center"/>
    </xf>
    <xf numFmtId="4" fontId="46" fillId="0" borderId="1" xfId="0" applyNumberFormat="1" applyFont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/>
    </xf>
    <xf numFmtId="0" fontId="30" fillId="2" borderId="4" xfId="1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0" fontId="31" fillId="3" borderId="1" xfId="1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left" vertical="top" wrapText="1"/>
    </xf>
    <xf numFmtId="4" fontId="30" fillId="3" borderId="1" xfId="1" applyNumberFormat="1" applyFont="1" applyFill="1" applyBorder="1" applyAlignment="1">
      <alignment horizontal="center" vertical="center" wrapText="1"/>
    </xf>
    <xf numFmtId="165" fontId="32" fillId="3" borderId="1" xfId="3" applyNumberFormat="1" applyFont="1" applyFill="1" applyBorder="1" applyAlignment="1">
      <alignment horizontal="center" vertical="center" wrapText="1"/>
    </xf>
    <xf numFmtId="49" fontId="32" fillId="3" borderId="1" xfId="1" applyNumberFormat="1" applyFont="1" applyFill="1" applyBorder="1" applyAlignment="1">
      <alignment horizontal="center" vertical="center"/>
    </xf>
    <xf numFmtId="0" fontId="30" fillId="3" borderId="1" xfId="1" applyFont="1" applyFill="1" applyBorder="1" applyAlignment="1">
      <alignment horizontal="center" vertical="center"/>
    </xf>
    <xf numFmtId="0" fontId="34" fillId="3" borderId="1" xfId="1" applyFont="1" applyFill="1" applyBorder="1" applyAlignment="1">
      <alignment horizontal="center" vertical="center" wrapText="1"/>
    </xf>
    <xf numFmtId="4" fontId="32" fillId="3" borderId="1" xfId="1" applyNumberFormat="1" applyFont="1" applyFill="1" applyBorder="1" applyAlignment="1">
      <alignment horizontal="center" vertical="center" wrapText="1"/>
    </xf>
    <xf numFmtId="0" fontId="32" fillId="3" borderId="1" xfId="1" applyFont="1" applyFill="1" applyBorder="1" applyAlignment="1">
      <alignment horizontal="left" vertical="center" wrapText="1"/>
    </xf>
    <xf numFmtId="0" fontId="30" fillId="3" borderId="1" xfId="1" applyFont="1" applyFill="1" applyBorder="1" applyAlignment="1">
      <alignment horizontal="center" vertical="top" wrapText="1"/>
    </xf>
    <xf numFmtId="49" fontId="32" fillId="3" borderId="2" xfId="1" applyNumberFormat="1" applyFont="1" applyFill="1" applyBorder="1" applyAlignment="1">
      <alignment horizontal="center" vertical="center"/>
    </xf>
    <xf numFmtId="0" fontId="34" fillId="3" borderId="2" xfId="1" applyFont="1" applyFill="1" applyBorder="1" applyAlignment="1">
      <alignment horizontal="center" vertical="center" wrapText="1"/>
    </xf>
    <xf numFmtId="0" fontId="30" fillId="3" borderId="2" xfId="1" applyFont="1" applyFill="1" applyBorder="1" applyAlignment="1">
      <alignment horizontal="center" vertical="center"/>
    </xf>
    <xf numFmtId="0" fontId="32" fillId="3" borderId="2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top" wrapText="1"/>
    </xf>
    <xf numFmtId="0" fontId="30" fillId="3" borderId="2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left" vertical="top" wrapText="1"/>
    </xf>
    <xf numFmtId="0" fontId="30" fillId="3" borderId="1" xfId="0" applyFont="1" applyFill="1" applyBorder="1" applyAlignment="1">
      <alignment vertical="top" wrapText="1"/>
    </xf>
    <xf numFmtId="165" fontId="30" fillId="3" borderId="1" xfId="48" applyNumberFormat="1" applyFont="1" applyFill="1" applyBorder="1" applyAlignment="1">
      <alignment horizontal="center" vertical="center" wrapText="1"/>
    </xf>
    <xf numFmtId="165" fontId="30" fillId="3" borderId="1" xfId="0" applyNumberFormat="1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left" vertical="top" wrapText="1"/>
    </xf>
    <xf numFmtId="0" fontId="32" fillId="3" borderId="3" xfId="0" applyFont="1" applyFill="1" applyBorder="1" applyAlignment="1">
      <alignment horizontal="left" vertical="top" wrapText="1"/>
    </xf>
    <xf numFmtId="0" fontId="31" fillId="3" borderId="2" xfId="0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top"/>
    </xf>
    <xf numFmtId="0" fontId="30" fillId="3" borderId="2" xfId="0" applyFont="1" applyFill="1" applyBorder="1" applyAlignment="1">
      <alignment horizontal="center" vertical="top" wrapText="1"/>
    </xf>
    <xf numFmtId="0" fontId="30" fillId="3" borderId="1" xfId="1" applyFont="1" applyFill="1" applyBorder="1" applyAlignment="1">
      <alignment horizontal="left" vertical="top"/>
    </xf>
    <xf numFmtId="0" fontId="30" fillId="3" borderId="1" xfId="1" applyFont="1" applyFill="1" applyBorder="1" applyAlignment="1">
      <alignment vertical="top"/>
    </xf>
    <xf numFmtId="0" fontId="36" fillId="3" borderId="1" xfId="1" applyFont="1" applyFill="1" applyBorder="1" applyAlignment="1">
      <alignment horizontal="center" vertical="center"/>
    </xf>
    <xf numFmtId="165" fontId="32" fillId="3" borderId="1" xfId="3" applyNumberFormat="1" applyFont="1" applyFill="1" applyBorder="1" applyAlignment="1">
      <alignment horizontal="center" vertical="center"/>
    </xf>
    <xf numFmtId="0" fontId="30" fillId="3" borderId="1" xfId="1" applyFont="1" applyFill="1" applyBorder="1"/>
    <xf numFmtId="0" fontId="32" fillId="3" borderId="1" xfId="1" applyFont="1" applyFill="1" applyBorder="1" applyAlignment="1">
      <alignment vertical="top"/>
    </xf>
    <xf numFmtId="4" fontId="34" fillId="3" borderId="1" xfId="1" applyNumberFormat="1" applyFont="1" applyFill="1" applyBorder="1" applyAlignment="1">
      <alignment horizontal="center" vertical="center"/>
    </xf>
    <xf numFmtId="165" fontId="34" fillId="3" borderId="1" xfId="3" applyNumberFormat="1" applyFont="1" applyFill="1" applyBorder="1" applyAlignment="1">
      <alignment horizontal="center" vertical="center"/>
    </xf>
    <xf numFmtId="0" fontId="30" fillId="3" borderId="1" xfId="1" applyFont="1" applyFill="1" applyBorder="1" applyAlignment="1">
      <alignment vertical="center"/>
    </xf>
    <xf numFmtId="0" fontId="34" fillId="3" borderId="1" xfId="1" applyFont="1" applyFill="1" applyBorder="1" applyAlignment="1">
      <alignment vertical="center"/>
    </xf>
    <xf numFmtId="165" fontId="45" fillId="2" borderId="2" xfId="0" applyNumberFormat="1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left" vertical="top"/>
    </xf>
    <xf numFmtId="0" fontId="30" fillId="3" borderId="1" xfId="2" applyFont="1" applyFill="1" applyBorder="1" applyAlignment="1">
      <alignment vertical="top"/>
    </xf>
    <xf numFmtId="4" fontId="30" fillId="3" borderId="1" xfId="0" applyNumberFormat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/>
    </xf>
    <xf numFmtId="165" fontId="32" fillId="3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top" wrapText="1"/>
    </xf>
    <xf numFmtId="2" fontId="30" fillId="3" borderId="2" xfId="0" applyNumberFormat="1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/>
    </xf>
    <xf numFmtId="165" fontId="30" fillId="3" borderId="1" xfId="3" applyNumberFormat="1" applyFont="1" applyFill="1" applyBorder="1" applyAlignment="1">
      <alignment horizontal="center" vertical="center" wrapText="1"/>
    </xf>
    <xf numFmtId="166" fontId="48" fillId="2" borderId="3" xfId="0" applyNumberFormat="1" applyFont="1" applyFill="1" applyBorder="1" applyAlignment="1">
      <alignment horizontal="center" vertical="center" wrapText="1"/>
    </xf>
    <xf numFmtId="166" fontId="48" fillId="2" borderId="1" xfId="0" applyNumberFormat="1" applyFont="1" applyFill="1" applyBorder="1" applyAlignment="1">
      <alignment horizontal="center" vertical="center" wrapText="1"/>
    </xf>
    <xf numFmtId="166" fontId="48" fillId="2" borderId="1" xfId="0" applyNumberFormat="1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 wrapText="1"/>
    </xf>
    <xf numFmtId="49" fontId="32" fillId="2" borderId="4" xfId="1" applyNumberFormat="1" applyFont="1" applyFill="1" applyBorder="1" applyAlignment="1">
      <alignment horizontal="center" vertical="center"/>
    </xf>
    <xf numFmtId="0" fontId="30" fillId="2" borderId="2" xfId="1" applyFont="1" applyFill="1" applyBorder="1" applyAlignment="1">
      <alignment horizontal="left" vertical="center" wrapText="1"/>
    </xf>
    <xf numFmtId="0" fontId="30" fillId="2" borderId="2" xfId="1" applyFont="1" applyFill="1" applyBorder="1" applyAlignment="1">
      <alignment horizontal="center" vertical="center"/>
    </xf>
    <xf numFmtId="0" fontId="31" fillId="0" borderId="1" xfId="1" applyFont="1" applyBorder="1" applyAlignment="1">
      <alignment horizontal="center" vertical="top" wrapText="1"/>
    </xf>
    <xf numFmtId="0" fontId="30" fillId="0" borderId="1" xfId="1" applyFont="1" applyBorder="1" applyAlignment="1">
      <alignment vertical="top" wrapText="1"/>
    </xf>
    <xf numFmtId="4" fontId="30" fillId="0" borderId="1" xfId="1" applyNumberFormat="1" applyFont="1" applyBorder="1" applyAlignment="1">
      <alignment horizontal="center" vertical="center" wrapText="1"/>
    </xf>
    <xf numFmtId="165" fontId="30" fillId="0" borderId="1" xfId="3" applyNumberFormat="1" applyFont="1" applyFill="1" applyBorder="1" applyAlignment="1">
      <alignment horizontal="center" vertical="center" wrapText="1"/>
    </xf>
    <xf numFmtId="0" fontId="32" fillId="0" borderId="1" xfId="1" applyFont="1" applyBorder="1" applyAlignment="1">
      <alignment horizontal="left" vertical="top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vertical="top" wrapText="1"/>
    </xf>
    <xf numFmtId="4" fontId="30" fillId="0" borderId="1" xfId="0" applyNumberFormat="1" applyFont="1" applyBorder="1" applyAlignment="1">
      <alignment horizontal="center" vertical="center" wrapText="1"/>
    </xf>
    <xf numFmtId="165" fontId="30" fillId="0" borderId="1" xfId="48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top" wrapText="1"/>
    </xf>
    <xf numFmtId="0" fontId="32" fillId="0" borderId="1" xfId="1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left" vertical="top" wrapText="1"/>
    </xf>
    <xf numFmtId="165" fontId="30" fillId="0" borderId="1" xfId="0" applyNumberFormat="1" applyFont="1" applyBorder="1" applyAlignment="1">
      <alignment horizontal="center" vertical="center" wrapText="1"/>
    </xf>
    <xf numFmtId="2" fontId="30" fillId="0" borderId="2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165" fontId="33" fillId="0" borderId="0" xfId="0" applyNumberFormat="1" applyFont="1"/>
    <xf numFmtId="0" fontId="10" fillId="0" borderId="0" xfId="0" applyFont="1"/>
    <xf numFmtId="0" fontId="30" fillId="2" borderId="1" xfId="1" applyFont="1" applyFill="1" applyBorder="1" applyAlignment="1">
      <alignment horizontal="left" vertical="center" wrapText="1"/>
    </xf>
    <xf numFmtId="49" fontId="32" fillId="2" borderId="3" xfId="1" applyNumberFormat="1" applyFont="1" applyFill="1" applyBorder="1" applyAlignment="1">
      <alignment horizontal="center" vertical="center"/>
    </xf>
    <xf numFmtId="4" fontId="32" fillId="0" borderId="1" xfId="1" applyNumberFormat="1" applyFont="1" applyBorder="1" applyAlignment="1">
      <alignment horizontal="center" vertical="center" wrapText="1"/>
    </xf>
    <xf numFmtId="167" fontId="33" fillId="0" borderId="0" xfId="48" applyNumberFormat="1" applyFont="1"/>
    <xf numFmtId="167" fontId="0" fillId="0" borderId="0" xfId="48" applyNumberFormat="1" applyFont="1"/>
    <xf numFmtId="166" fontId="48" fillId="0" borderId="1" xfId="0" applyNumberFormat="1" applyFont="1" applyBorder="1" applyAlignment="1">
      <alignment horizontal="center" vertical="top" wrapText="1"/>
    </xf>
    <xf numFmtId="4" fontId="32" fillId="2" borderId="2" xfId="1" applyNumberFormat="1" applyFont="1" applyFill="1" applyBorder="1" applyAlignment="1">
      <alignment horizontal="center" vertical="center" wrapText="1"/>
    </xf>
    <xf numFmtId="4" fontId="32" fillId="0" borderId="1" xfId="119" applyNumberFormat="1" applyFont="1" applyBorder="1" applyAlignment="1">
      <alignment horizontal="center" vertical="center" wrapText="1"/>
    </xf>
    <xf numFmtId="4" fontId="46" fillId="0" borderId="1" xfId="117" applyNumberFormat="1" applyFont="1" applyBorder="1" applyAlignment="1">
      <alignment horizontal="center" vertical="center" wrapText="1"/>
    </xf>
    <xf numFmtId="4" fontId="0" fillId="0" borderId="0" xfId="0" applyNumberFormat="1"/>
    <xf numFmtId="0" fontId="41" fillId="0" borderId="1" xfId="1" applyFont="1" applyBorder="1" applyAlignment="1">
      <alignment horizontal="left" vertical="top"/>
    </xf>
    <xf numFmtId="0" fontId="32" fillId="0" borderId="1" xfId="0" applyFont="1" applyBorder="1" applyAlignment="1">
      <alignment horizontal="left" vertical="top" wrapText="1"/>
    </xf>
    <xf numFmtId="0" fontId="32" fillId="0" borderId="2" xfId="0" applyFont="1" applyBorder="1" applyAlignment="1">
      <alignment horizontal="left" vertical="top" wrapText="1"/>
    </xf>
    <xf numFmtId="0" fontId="33" fillId="2" borderId="4" xfId="0" applyFont="1" applyFill="1" applyBorder="1" applyAlignment="1">
      <alignment wrapText="1"/>
    </xf>
    <xf numFmtId="0" fontId="33" fillId="2" borderId="3" xfId="0" applyFont="1" applyFill="1" applyBorder="1" applyAlignment="1">
      <alignment wrapText="1"/>
    </xf>
    <xf numFmtId="0" fontId="35" fillId="0" borderId="2" xfId="1" applyFont="1" applyBorder="1" applyAlignment="1">
      <alignment horizontal="left" vertical="top" wrapText="1"/>
    </xf>
    <xf numFmtId="0" fontId="35" fillId="0" borderId="4" xfId="1" applyFont="1" applyBorder="1" applyAlignment="1">
      <alignment horizontal="left" vertical="top" wrapText="1"/>
    </xf>
    <xf numFmtId="0" fontId="35" fillId="0" borderId="3" xfId="1" applyFont="1" applyBorder="1" applyAlignment="1">
      <alignment horizontal="left" vertical="top" wrapText="1"/>
    </xf>
    <xf numFmtId="0" fontId="30" fillId="2" borderId="2" xfId="1" applyFont="1" applyFill="1" applyBorder="1" applyAlignment="1">
      <alignment horizontal="center" vertical="center"/>
    </xf>
    <xf numFmtId="0" fontId="30" fillId="2" borderId="4" xfId="1" applyFont="1" applyFill="1" applyBorder="1" applyAlignment="1">
      <alignment horizontal="center" vertical="center"/>
    </xf>
    <xf numFmtId="0" fontId="30" fillId="2" borderId="3" xfId="1" applyFont="1" applyFill="1" applyBorder="1" applyAlignment="1">
      <alignment horizontal="center" vertical="center"/>
    </xf>
    <xf numFmtId="0" fontId="32" fillId="2" borderId="2" xfId="1" applyFont="1" applyFill="1" applyBorder="1" applyAlignment="1">
      <alignment horizontal="left" vertical="center" wrapText="1"/>
    </xf>
    <xf numFmtId="0" fontId="32" fillId="2" borderId="4" xfId="1" applyFont="1" applyFill="1" applyBorder="1" applyAlignment="1">
      <alignment horizontal="left" vertical="center" wrapText="1"/>
    </xf>
    <xf numFmtId="0" fontId="32" fillId="2" borderId="3" xfId="1" applyFont="1" applyFill="1" applyBorder="1" applyAlignment="1">
      <alignment horizontal="left" vertical="center" wrapText="1"/>
    </xf>
    <xf numFmtId="49" fontId="32" fillId="2" borderId="1" xfId="1" applyNumberFormat="1" applyFont="1" applyFill="1" applyBorder="1" applyAlignment="1">
      <alignment horizontal="center" vertical="center"/>
    </xf>
    <xf numFmtId="0" fontId="30" fillId="2" borderId="2" xfId="1" applyFont="1" applyFill="1" applyBorder="1" applyAlignment="1">
      <alignment horizontal="left" vertical="center" wrapText="1"/>
    </xf>
    <xf numFmtId="0" fontId="30" fillId="2" borderId="4" xfId="1" applyFont="1" applyFill="1" applyBorder="1" applyAlignment="1">
      <alignment horizontal="left" vertical="center" wrapText="1"/>
    </xf>
    <xf numFmtId="0" fontId="30" fillId="2" borderId="3" xfId="1" applyFont="1" applyFill="1" applyBorder="1" applyAlignment="1">
      <alignment horizontal="left" vertical="center" wrapText="1"/>
    </xf>
    <xf numFmtId="49" fontId="32" fillId="2" borderId="2" xfId="1" applyNumberFormat="1" applyFont="1" applyFill="1" applyBorder="1" applyAlignment="1">
      <alignment horizontal="center" vertical="center"/>
    </xf>
    <xf numFmtId="49" fontId="32" fillId="2" borderId="4" xfId="1" applyNumberFormat="1" applyFont="1" applyFill="1" applyBorder="1" applyAlignment="1">
      <alignment horizontal="center" vertical="center"/>
    </xf>
    <xf numFmtId="49" fontId="32" fillId="2" borderId="3" xfId="1" applyNumberFormat="1" applyFont="1" applyFill="1" applyBorder="1" applyAlignment="1">
      <alignment horizontal="center" vertical="center"/>
    </xf>
    <xf numFmtId="0" fontId="30" fillId="2" borderId="1" xfId="1" applyFont="1" applyFill="1" applyBorder="1" applyAlignment="1">
      <alignment horizontal="left" vertical="center" wrapText="1"/>
    </xf>
    <xf numFmtId="0" fontId="30" fillId="2" borderId="1" xfId="1" applyFont="1" applyFill="1" applyBorder="1" applyAlignment="1">
      <alignment horizontal="center" vertical="center"/>
    </xf>
    <xf numFmtId="0" fontId="32" fillId="2" borderId="1" xfId="1" applyFont="1" applyFill="1" applyBorder="1" applyAlignment="1">
      <alignment horizontal="left" vertical="center" wrapText="1"/>
    </xf>
    <xf numFmtId="0" fontId="34" fillId="2" borderId="2" xfId="1" applyFont="1" applyFill="1" applyBorder="1" applyAlignment="1">
      <alignment horizontal="center" vertical="center" wrapText="1"/>
    </xf>
    <xf numFmtId="0" fontId="34" fillId="2" borderId="4" xfId="1" applyFont="1" applyFill="1" applyBorder="1" applyAlignment="1">
      <alignment horizontal="center" vertical="center" wrapText="1"/>
    </xf>
    <xf numFmtId="0" fontId="34" fillId="2" borderId="3" xfId="1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left" vertical="top" wrapText="1"/>
    </xf>
    <xf numFmtId="0" fontId="31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/>
    </xf>
    <xf numFmtId="0" fontId="35" fillId="0" borderId="1" xfId="1" applyFont="1" applyBorder="1" applyAlignment="1">
      <alignment horizontal="left" vertical="top" wrapText="1"/>
    </xf>
    <xf numFmtId="0" fontId="32" fillId="3" borderId="1" xfId="0" applyFont="1" applyFill="1" applyBorder="1" applyAlignment="1">
      <alignment horizontal="left" vertical="top"/>
    </xf>
    <xf numFmtId="0" fontId="31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left" vertical="top" wrapText="1"/>
    </xf>
    <xf numFmtId="0" fontId="30" fillId="3" borderId="4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 wrapText="1"/>
    </xf>
    <xf numFmtId="0" fontId="31" fillId="3" borderId="2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wrapText="1"/>
    </xf>
    <xf numFmtId="0" fontId="32" fillId="3" borderId="4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4" fillId="2" borderId="1" xfId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left" vertical="top" wrapText="1"/>
    </xf>
    <xf numFmtId="0" fontId="30" fillId="2" borderId="1" xfId="1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/>
    </xf>
    <xf numFmtId="0" fontId="32" fillId="3" borderId="2" xfId="0" applyFont="1" applyFill="1" applyBorder="1" applyAlignment="1">
      <alignment horizontal="left" vertical="top" wrapText="1"/>
    </xf>
    <xf numFmtId="0" fontId="32" fillId="3" borderId="4" xfId="0" applyFont="1" applyFill="1" applyBorder="1" applyAlignment="1">
      <alignment horizontal="left" vertical="top" wrapText="1"/>
    </xf>
    <xf numFmtId="0" fontId="32" fillId="3" borderId="3" xfId="0" applyFont="1" applyFill="1" applyBorder="1" applyAlignment="1">
      <alignment horizontal="left" vertical="top" wrapText="1"/>
    </xf>
    <xf numFmtId="2" fontId="30" fillId="3" borderId="2" xfId="0" applyNumberFormat="1" applyFont="1" applyFill="1" applyBorder="1" applyAlignment="1">
      <alignment horizontal="center" vertical="center" wrapText="1"/>
    </xf>
    <xf numFmtId="2" fontId="30" fillId="3" borderId="4" xfId="0" applyNumberFormat="1" applyFont="1" applyFill="1" applyBorder="1" applyAlignment="1">
      <alignment horizontal="center" vertical="center" wrapText="1"/>
    </xf>
    <xf numFmtId="2" fontId="30" fillId="3" borderId="3" xfId="0" applyNumberFormat="1" applyFont="1" applyFill="1" applyBorder="1" applyAlignment="1">
      <alignment horizontal="center" vertical="center" wrapText="1"/>
    </xf>
    <xf numFmtId="0" fontId="32" fillId="3" borderId="2" xfId="1" applyFont="1" applyFill="1" applyBorder="1" applyAlignment="1">
      <alignment horizontal="left" vertical="center" wrapText="1"/>
    </xf>
    <xf numFmtId="0" fontId="33" fillId="3" borderId="4" xfId="0" applyFont="1" applyFill="1" applyBorder="1" applyAlignment="1">
      <alignment horizontal="left" vertical="center" wrapText="1"/>
    </xf>
    <xf numFmtId="0" fontId="33" fillId="3" borderId="3" xfId="0" applyFont="1" applyFill="1" applyBorder="1" applyAlignment="1">
      <alignment horizontal="left" vertical="center" wrapText="1"/>
    </xf>
    <xf numFmtId="0" fontId="31" fillId="3" borderId="2" xfId="0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0" fillId="2" borderId="2" xfId="1" applyFont="1" applyFill="1" applyBorder="1" applyAlignment="1">
      <alignment horizontal="center" vertical="center" wrapText="1"/>
    </xf>
    <xf numFmtId="0" fontId="30" fillId="2" borderId="4" xfId="1" applyFont="1" applyFill="1" applyBorder="1" applyAlignment="1">
      <alignment horizontal="center" vertical="center" wrapText="1"/>
    </xf>
    <xf numFmtId="0" fontId="30" fillId="2" borderId="3" xfId="1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 wrapText="1"/>
    </xf>
    <xf numFmtId="9" fontId="30" fillId="3" borderId="1" xfId="4" applyFont="1" applyFill="1" applyBorder="1" applyAlignment="1">
      <alignment horizontal="center" vertical="center" wrapText="1"/>
    </xf>
    <xf numFmtId="9" fontId="30" fillId="3" borderId="1" xfId="4" applyFont="1" applyFill="1" applyBorder="1" applyAlignment="1">
      <alignment horizontal="center" wrapText="1"/>
    </xf>
    <xf numFmtId="0" fontId="31" fillId="3" borderId="1" xfId="1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left" vertical="center" wrapText="1"/>
    </xf>
    <xf numFmtId="4" fontId="30" fillId="3" borderId="1" xfId="1" applyNumberFormat="1" applyFont="1" applyFill="1" applyBorder="1" applyAlignment="1">
      <alignment horizontal="center" vertical="center"/>
    </xf>
    <xf numFmtId="0" fontId="30" fillId="3" borderId="1" xfId="1" applyFont="1" applyFill="1" applyBorder="1" applyAlignment="1">
      <alignment horizontal="center" vertical="center"/>
    </xf>
    <xf numFmtId="166" fontId="30" fillId="3" borderId="1" xfId="1" applyNumberFormat="1" applyFont="1" applyFill="1" applyBorder="1" applyAlignment="1">
      <alignment horizontal="center" vertical="top" wrapText="1"/>
    </xf>
    <xf numFmtId="0" fontId="30" fillId="3" borderId="1" xfId="1" applyFont="1" applyFill="1" applyBorder="1" applyAlignment="1">
      <alignment horizontal="center" vertical="top" wrapText="1"/>
    </xf>
    <xf numFmtId="0" fontId="30" fillId="3" borderId="1" xfId="1" applyFont="1" applyFill="1" applyBorder="1" applyAlignment="1">
      <alignment horizontal="left" vertical="top" wrapText="1"/>
    </xf>
    <xf numFmtId="0" fontId="33" fillId="3" borderId="1" xfId="0" applyFont="1" applyFill="1" applyBorder="1" applyAlignment="1">
      <alignment horizontal="center"/>
    </xf>
    <xf numFmtId="49" fontId="30" fillId="3" borderId="2" xfId="1" applyNumberFormat="1" applyFont="1" applyFill="1" applyBorder="1" applyAlignment="1">
      <alignment horizontal="center" vertical="center"/>
    </xf>
    <xf numFmtId="49" fontId="30" fillId="3" borderId="4" xfId="1" applyNumberFormat="1" applyFont="1" applyFill="1" applyBorder="1" applyAlignment="1">
      <alignment horizontal="center" vertical="center"/>
    </xf>
    <xf numFmtId="49" fontId="30" fillId="3" borderId="3" xfId="1" applyNumberFormat="1" applyFont="1" applyFill="1" applyBorder="1" applyAlignment="1">
      <alignment horizontal="center" vertical="center"/>
    </xf>
    <xf numFmtId="0" fontId="31" fillId="3" borderId="2" xfId="1" applyFont="1" applyFill="1" applyBorder="1" applyAlignment="1">
      <alignment horizontal="center" vertical="center" wrapText="1"/>
    </xf>
    <xf numFmtId="0" fontId="31" fillId="3" borderId="4" xfId="1" applyFont="1" applyFill="1" applyBorder="1" applyAlignment="1">
      <alignment horizontal="center" vertical="center" wrapText="1"/>
    </xf>
    <xf numFmtId="0" fontId="31" fillId="3" borderId="3" xfId="1" applyFont="1" applyFill="1" applyBorder="1" applyAlignment="1">
      <alignment horizontal="center" vertical="center" wrapText="1"/>
    </xf>
    <xf numFmtId="0" fontId="30" fillId="3" borderId="2" xfId="1" applyFont="1" applyFill="1" applyBorder="1" applyAlignment="1">
      <alignment horizontal="center" vertical="center" wrapText="1"/>
    </xf>
    <xf numFmtId="0" fontId="30" fillId="3" borderId="4" xfId="1" applyFont="1" applyFill="1" applyBorder="1" applyAlignment="1">
      <alignment horizontal="center" vertical="center" wrapText="1"/>
    </xf>
    <xf numFmtId="0" fontId="30" fillId="3" borderId="3" xfId="1" applyFont="1" applyFill="1" applyBorder="1" applyAlignment="1">
      <alignment horizontal="center" vertical="center" wrapText="1"/>
    </xf>
    <xf numFmtId="0" fontId="30" fillId="3" borderId="2" xfId="1" applyFont="1" applyFill="1" applyBorder="1" applyAlignment="1">
      <alignment horizontal="left" vertical="center" wrapText="1"/>
    </xf>
    <xf numFmtId="0" fontId="30" fillId="3" borderId="4" xfId="1" applyFont="1" applyFill="1" applyBorder="1" applyAlignment="1">
      <alignment horizontal="left" vertical="center" wrapText="1"/>
    </xf>
    <xf numFmtId="0" fontId="30" fillId="3" borderId="3" xfId="1" applyFont="1" applyFill="1" applyBorder="1" applyAlignment="1">
      <alignment horizontal="left" vertical="center" wrapText="1"/>
    </xf>
    <xf numFmtId="0" fontId="30" fillId="0" borderId="1" xfId="1" applyFont="1" applyBorder="1" applyAlignment="1">
      <alignment horizontal="center" vertical="top" wrapText="1"/>
    </xf>
    <xf numFmtId="0" fontId="30" fillId="26" borderId="1" xfId="1" applyFont="1" applyFill="1" applyBorder="1" applyAlignment="1">
      <alignment horizontal="center" vertical="top" wrapText="1"/>
    </xf>
    <xf numFmtId="0" fontId="30" fillId="26" borderId="1" xfId="1" applyFont="1" applyFill="1" applyBorder="1" applyAlignment="1">
      <alignment horizontal="center" vertical="top"/>
    </xf>
    <xf numFmtId="0" fontId="37" fillId="26" borderId="1" xfId="1" applyFont="1" applyFill="1" applyBorder="1" applyAlignment="1">
      <alignment horizontal="center" vertical="center"/>
    </xf>
    <xf numFmtId="0" fontId="31" fillId="26" borderId="1" xfId="1" applyFont="1" applyFill="1" applyBorder="1" applyAlignment="1">
      <alignment horizontal="center" vertical="top" wrapText="1"/>
    </xf>
    <xf numFmtId="0" fontId="30" fillId="26" borderId="1" xfId="1" applyFont="1" applyFill="1" applyBorder="1" applyAlignment="1">
      <alignment horizontal="center" vertical="center" wrapText="1"/>
    </xf>
    <xf numFmtId="0" fontId="32" fillId="26" borderId="1" xfId="1" applyFont="1" applyFill="1" applyBorder="1" applyAlignment="1">
      <alignment horizontal="center"/>
    </xf>
    <xf numFmtId="0" fontId="40" fillId="0" borderId="5" xfId="1" applyFont="1" applyBorder="1" applyAlignment="1">
      <alignment horizontal="center"/>
    </xf>
    <xf numFmtId="0" fontId="40" fillId="0" borderId="17" xfId="1" applyFont="1" applyBorder="1" applyAlignment="1">
      <alignment horizontal="center"/>
    </xf>
    <xf numFmtId="0" fontId="40" fillId="0" borderId="6" xfId="1" applyFont="1" applyBorder="1" applyAlignment="1">
      <alignment horizontal="center"/>
    </xf>
    <xf numFmtId="4" fontId="31" fillId="3" borderId="1" xfId="1" applyNumberFormat="1" applyFont="1" applyFill="1" applyBorder="1" applyAlignment="1">
      <alignment horizontal="center" vertical="top" wrapText="1"/>
    </xf>
    <xf numFmtId="0" fontId="31" fillId="3" borderId="1" xfId="1" applyFont="1" applyFill="1" applyBorder="1" applyAlignment="1">
      <alignment horizontal="center" vertical="top" wrapText="1"/>
    </xf>
    <xf numFmtId="0" fontId="37" fillId="3" borderId="1" xfId="1" applyFont="1" applyFill="1" applyBorder="1" applyAlignment="1">
      <alignment horizontal="center" vertical="center" wrapText="1"/>
    </xf>
    <xf numFmtId="0" fontId="32" fillId="3" borderId="1" xfId="1" applyFont="1" applyFill="1" applyBorder="1" applyAlignment="1">
      <alignment horizontal="left" vertical="top" wrapText="1"/>
    </xf>
    <xf numFmtId="0" fontId="30" fillId="3" borderId="2" xfId="0" applyFont="1" applyFill="1" applyBorder="1" applyAlignment="1">
      <alignment horizontal="center" vertical="top"/>
    </xf>
    <xf numFmtId="0" fontId="30" fillId="3" borderId="4" xfId="0" applyFont="1" applyFill="1" applyBorder="1" applyAlignment="1">
      <alignment horizontal="center" vertical="top"/>
    </xf>
    <xf numFmtId="0" fontId="30" fillId="3" borderId="3" xfId="0" applyFont="1" applyFill="1" applyBorder="1" applyAlignment="1">
      <alignment horizontal="center" vertical="top"/>
    </xf>
    <xf numFmtId="0" fontId="30" fillId="2" borderId="2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left" vertical="center" wrapText="1"/>
    </xf>
    <xf numFmtId="0" fontId="30" fillId="3" borderId="4" xfId="0" applyFont="1" applyFill="1" applyBorder="1" applyAlignment="1">
      <alignment horizontal="left" vertical="center" wrapText="1"/>
    </xf>
    <xf numFmtId="0" fontId="30" fillId="3" borderId="3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/>
    </xf>
    <xf numFmtId="0" fontId="36" fillId="3" borderId="4" xfId="0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horizontal="center" vertical="center"/>
    </xf>
    <xf numFmtId="0" fontId="42" fillId="2" borderId="1" xfId="1" applyFont="1" applyFill="1" applyBorder="1" applyAlignment="1">
      <alignment horizontal="center" vertical="center" wrapText="1"/>
    </xf>
    <xf numFmtId="0" fontId="32" fillId="2" borderId="1" xfId="1" applyFont="1" applyFill="1" applyBorder="1" applyAlignment="1">
      <alignment horizontal="left" vertical="top" wrapText="1"/>
    </xf>
    <xf numFmtId="0" fontId="32" fillId="3" borderId="2" xfId="0" applyFont="1" applyFill="1" applyBorder="1" applyAlignment="1">
      <alignment horizontal="left" vertical="top"/>
    </xf>
    <xf numFmtId="0" fontId="32" fillId="3" borderId="4" xfId="0" applyFont="1" applyFill="1" applyBorder="1" applyAlignment="1">
      <alignment horizontal="left" vertical="top"/>
    </xf>
    <xf numFmtId="0" fontId="32" fillId="3" borderId="3" xfId="0" applyFont="1" applyFill="1" applyBorder="1" applyAlignment="1">
      <alignment horizontal="left" vertical="top"/>
    </xf>
  </cellXfs>
  <cellStyles count="123">
    <cellStyle name="20% - Акцент1 2" xfId="6" xr:uid="{00000000-0005-0000-0000-000000000000}"/>
    <cellStyle name="20% — акцент1 2" xfId="58" xr:uid="{6D5995C9-1B96-4224-AB10-9823DE09AD36}"/>
    <cellStyle name="20% — акцент1 3" xfId="82" xr:uid="{3C2AA0FC-60FA-45A5-8ACA-700E087B8619}"/>
    <cellStyle name="20% — акцент1 4" xfId="116" xr:uid="{FD51C872-D96E-4200-9B4C-74E69B8568C3}"/>
    <cellStyle name="20% - Акцент2 2" xfId="7" xr:uid="{00000000-0005-0000-0000-000001000000}"/>
    <cellStyle name="20% — акцент2 2" xfId="59" xr:uid="{8598BD21-F6C7-403B-9770-02BB1BFC825B}"/>
    <cellStyle name="20% — акцент2 3" xfId="83" xr:uid="{AF3317F3-D9E8-4644-B4B8-1AC0F8C560F5}"/>
    <cellStyle name="20% — акцент2 4" xfId="115" xr:uid="{84D5F4AB-1E87-4C93-9DF5-124A658E2C42}"/>
    <cellStyle name="20% - Акцент3 2" xfId="8" xr:uid="{00000000-0005-0000-0000-000002000000}"/>
    <cellStyle name="20% — акцент3 2" xfId="60" xr:uid="{D292BB5A-B35D-4135-8452-9E62B1247A36}"/>
    <cellStyle name="20% — акцент3 3" xfId="84" xr:uid="{5A9A0B08-CFB8-499A-85E0-686B11BC9E99}"/>
    <cellStyle name="20% — акцент3 4" xfId="114" xr:uid="{5AA34152-8920-43BF-869A-4B9AF13D0E76}"/>
    <cellStyle name="20% - Акцент4 2" xfId="9" xr:uid="{00000000-0005-0000-0000-000003000000}"/>
    <cellStyle name="20% — акцент4 2" xfId="61" xr:uid="{EE75BABC-39F9-4D21-A427-8CBB67445276}"/>
    <cellStyle name="20% — акцент4 3" xfId="85" xr:uid="{BAAF0C22-82E5-4A10-A2A1-D2BC3803A777}"/>
    <cellStyle name="20% — акцент4 4" xfId="113" xr:uid="{98738872-39C8-417D-A534-3176EC3E0BF2}"/>
    <cellStyle name="20% - Акцент5 2" xfId="10" xr:uid="{00000000-0005-0000-0000-000004000000}"/>
    <cellStyle name="20% — акцент5 2" xfId="62" xr:uid="{B968A107-0AF7-4F78-8847-B8682FE7B538}"/>
    <cellStyle name="20% — акцент5 3" xfId="86" xr:uid="{FAFA70A7-5BF0-4FA3-9AC4-02939A423C8A}"/>
    <cellStyle name="20% — акцент5 4" xfId="112" xr:uid="{0C1487A9-B664-42B8-903A-9D96953DD1C2}"/>
    <cellStyle name="20% - Акцент6 2" xfId="11" xr:uid="{00000000-0005-0000-0000-000005000000}"/>
    <cellStyle name="20% — акцент6 2" xfId="63" xr:uid="{CD58FB6B-A23E-48F8-AAE3-932A1A2F3324}"/>
    <cellStyle name="20% — акцент6 3" xfId="87" xr:uid="{E41DAA89-0838-46EC-9F83-50165562CA94}"/>
    <cellStyle name="20% — акцент6 4" xfId="81" xr:uid="{AE407727-B358-4642-B667-8EABCC8A2838}"/>
    <cellStyle name="40% - Акцент1 2" xfId="12" xr:uid="{00000000-0005-0000-0000-000006000000}"/>
    <cellStyle name="40% — акцент1 2" xfId="64" xr:uid="{B6C5134C-B4B0-458A-A573-D75975E31215}"/>
    <cellStyle name="40% — акцент1 3" xfId="88" xr:uid="{81380FCA-D509-4192-9EE6-0973E2078E88}"/>
    <cellStyle name="40% — акцент1 4" xfId="111" xr:uid="{47CD3382-920E-40E4-9EA9-C50E92E4EF4D}"/>
    <cellStyle name="40% - Акцент2 2" xfId="13" xr:uid="{00000000-0005-0000-0000-000007000000}"/>
    <cellStyle name="40% — акцент2 2" xfId="65" xr:uid="{0A0CADF0-84BD-4F81-B3B4-9F5096EB1644}"/>
    <cellStyle name="40% — акцент2 3" xfId="89" xr:uid="{281F6BF2-D520-42C8-A7EF-FF4FE68970BF}"/>
    <cellStyle name="40% — акцент2 4" xfId="110" xr:uid="{CB12CC2C-4C16-4C8B-8541-DB5F8117E06A}"/>
    <cellStyle name="40% - Акцент3 2" xfId="14" xr:uid="{00000000-0005-0000-0000-000008000000}"/>
    <cellStyle name="40% — акцент3 2" xfId="66" xr:uid="{26C51776-F987-478C-90F9-973662F9156B}"/>
    <cellStyle name="40% — акцент3 3" xfId="90" xr:uid="{07F39F1B-C39B-4B87-B848-23FE6C9D2D33}"/>
    <cellStyle name="40% — акцент3 4" xfId="109" xr:uid="{556ED038-48C1-4F44-B734-51C00FBAAD4B}"/>
    <cellStyle name="40% - Акцент4 2" xfId="15" xr:uid="{00000000-0005-0000-0000-000009000000}"/>
    <cellStyle name="40% — акцент4 2" xfId="67" xr:uid="{000AB346-1903-4044-A6A2-8B0C9E5BAD3C}"/>
    <cellStyle name="40% — акцент4 3" xfId="91" xr:uid="{EB427E97-6E10-48C7-99F3-DC3347B3F6D5}"/>
    <cellStyle name="40% — акцент4 4" xfId="108" xr:uid="{9B001A39-1EAC-4924-9D12-4023B035E7D4}"/>
    <cellStyle name="40% - Акцент5 2" xfId="16" xr:uid="{00000000-0005-0000-0000-00000A000000}"/>
    <cellStyle name="40% — акцент5 2" xfId="68" xr:uid="{5E43AA6B-55EA-45BE-80F9-33742A0E6A0A}"/>
    <cellStyle name="40% — акцент5 3" xfId="92" xr:uid="{DF63E025-83FE-44AF-A141-8A6609280C0B}"/>
    <cellStyle name="40% — акцент5 4" xfId="107" xr:uid="{B921D5B1-A54D-4D63-8E24-50E1AE829CD3}"/>
    <cellStyle name="40% - Акцент6 2" xfId="17" xr:uid="{00000000-0005-0000-0000-00000B000000}"/>
    <cellStyle name="40% — акцент6 2" xfId="69" xr:uid="{F669C7A9-3372-4234-B749-53FCC50B5839}"/>
    <cellStyle name="40% — акцент6 3" xfId="93" xr:uid="{C3FC860F-9904-4AE1-A7F8-3CE72D572DCE}"/>
    <cellStyle name="40% — акцент6 4" xfId="106" xr:uid="{BA037992-A91A-4000-BECA-E7C452572E4E}"/>
    <cellStyle name="60% - Акцент1 2" xfId="18" xr:uid="{00000000-0005-0000-0000-00000C000000}"/>
    <cellStyle name="60% — акцент1 2" xfId="70" xr:uid="{2BAC0A63-0475-4E0E-A566-F00501B770D0}"/>
    <cellStyle name="60% — акцент1 3" xfId="94" xr:uid="{530E0D73-5FD6-4C45-A769-324BF183A89D}"/>
    <cellStyle name="60% — акцент1 4" xfId="105" xr:uid="{12D9AD69-570F-46F8-9AA7-CA452B1348FF}"/>
    <cellStyle name="60% - Акцент2 2" xfId="19" xr:uid="{00000000-0005-0000-0000-00000D000000}"/>
    <cellStyle name="60% — акцент2 2" xfId="71" xr:uid="{14CEE3CA-44C5-44AA-B43E-54918A4AE87A}"/>
    <cellStyle name="60% — акцент2 3" xfId="95" xr:uid="{CCA328CE-2139-4000-A478-A102BFD3FD34}"/>
    <cellStyle name="60% — акцент2 4" xfId="104" xr:uid="{AAC719BC-475D-4298-BA65-91C35E9C2042}"/>
    <cellStyle name="60% - Акцент3 2" xfId="20" xr:uid="{00000000-0005-0000-0000-00000E000000}"/>
    <cellStyle name="60% — акцент3 2" xfId="72" xr:uid="{AF8DB56B-E078-46EF-8AC4-047A41C69974}"/>
    <cellStyle name="60% — акцент3 3" xfId="96" xr:uid="{8041D0C7-C205-47E5-95A2-5913D61590F6}"/>
    <cellStyle name="60% — акцент3 4" xfId="103" xr:uid="{37B9B1D1-0898-4697-A4BB-33336B414DE1}"/>
    <cellStyle name="60% - Акцент4 2" xfId="21" xr:uid="{00000000-0005-0000-0000-00000F000000}"/>
    <cellStyle name="60% — акцент4 2" xfId="73" xr:uid="{4C410C9D-8D42-46B9-BAD8-F9E233E0794C}"/>
    <cellStyle name="60% — акцент4 3" xfId="97" xr:uid="{FDBEE186-8931-4F36-9714-81F3CD016882}"/>
    <cellStyle name="60% — акцент4 4" xfId="102" xr:uid="{4FE3510C-F33E-4861-BE08-0DF20055330F}"/>
    <cellStyle name="60% - Акцент5 2" xfId="22" xr:uid="{00000000-0005-0000-0000-000010000000}"/>
    <cellStyle name="60% — акцент5 2" xfId="74" xr:uid="{7FAAB94F-8FB1-4773-9D86-1D5538EFF185}"/>
    <cellStyle name="60% — акцент5 3" xfId="98" xr:uid="{1E5FDE2C-5D21-4FAE-B95D-00C76C5CE2EA}"/>
    <cellStyle name="60% — акцент5 4" xfId="101" xr:uid="{620422AA-771D-4091-B317-76C536D50657}"/>
    <cellStyle name="60% - Акцент6 2" xfId="23" xr:uid="{00000000-0005-0000-0000-000011000000}"/>
    <cellStyle name="60% — акцент6 2" xfId="75" xr:uid="{31837C0A-B387-4BE6-B28F-9F429695B088}"/>
    <cellStyle name="60% — акцент6 3" xfId="99" xr:uid="{C963B9CE-2A53-48B2-A56E-7E44844930E9}"/>
    <cellStyle name="60% — акцент6 4" xfId="100" xr:uid="{82D2C932-2586-4BB2-B8B1-AFA76EF910D1}"/>
    <cellStyle name="xl30" xfId="77" xr:uid="{EEE0EFEC-90EC-48F1-8212-63EA5830EA7D}"/>
    <cellStyle name="xl33" xfId="56" xr:uid="{366F8A27-B23B-41FB-AA04-586AC2577368}"/>
    <cellStyle name="xl36" xfId="118" xr:uid="{785775CE-ABC3-4626-93EE-CE00845BC6CA}"/>
    <cellStyle name="xl38" xfId="24" xr:uid="{00000000-0005-0000-0000-000012000000}"/>
    <cellStyle name="Акцент1 2" xfId="25" xr:uid="{00000000-0005-0000-0000-000013000000}"/>
    <cellStyle name="Акцент2 2" xfId="26" xr:uid="{00000000-0005-0000-0000-000014000000}"/>
    <cellStyle name="Акцент3 2" xfId="27" xr:uid="{00000000-0005-0000-0000-000015000000}"/>
    <cellStyle name="Акцент4 2" xfId="28" xr:uid="{00000000-0005-0000-0000-000016000000}"/>
    <cellStyle name="Акцент5 2" xfId="29" xr:uid="{00000000-0005-0000-0000-000017000000}"/>
    <cellStyle name="Акцент6 2" xfId="30" xr:uid="{00000000-0005-0000-0000-000018000000}"/>
    <cellStyle name="Ввод  2" xfId="31" xr:uid="{00000000-0005-0000-0000-000019000000}"/>
    <cellStyle name="Вывод 2" xfId="32" xr:uid="{00000000-0005-0000-0000-00001A000000}"/>
    <cellStyle name="Вычисление 2" xfId="33" xr:uid="{00000000-0005-0000-0000-00001B000000}"/>
    <cellStyle name="Заголовок 1 2" xfId="34" xr:uid="{00000000-0005-0000-0000-00001C000000}"/>
    <cellStyle name="Заголовок 2 2" xfId="35" xr:uid="{00000000-0005-0000-0000-00001D000000}"/>
    <cellStyle name="Заголовок 3 2" xfId="36" xr:uid="{00000000-0005-0000-0000-00001E000000}"/>
    <cellStyle name="Заголовок 4 2" xfId="37" xr:uid="{00000000-0005-0000-0000-00001F000000}"/>
    <cellStyle name="Итог 2" xfId="38" xr:uid="{00000000-0005-0000-0000-000020000000}"/>
    <cellStyle name="Контрольная ячейка 2" xfId="39" xr:uid="{00000000-0005-0000-0000-000021000000}"/>
    <cellStyle name="Название 2" xfId="40" xr:uid="{00000000-0005-0000-0000-000022000000}"/>
    <cellStyle name="Нейтральный 2" xfId="41" xr:uid="{00000000-0005-0000-0000-000023000000}"/>
    <cellStyle name="Обычный" xfId="0" builtinId="0"/>
    <cellStyle name="Обычный 10" xfId="55" xr:uid="{1DD44AB7-3FFD-4492-8DE7-AEE2F8B0183A}"/>
    <cellStyle name="Обычный 11" xfId="76" xr:uid="{0180E8F5-E709-4EEE-98AE-F6A87CA2142D}"/>
    <cellStyle name="Обычный 12" xfId="78" xr:uid="{E8976337-0597-4FD4-A3E1-39679B7359AC}"/>
    <cellStyle name="Обычный 13" xfId="80" xr:uid="{056F26F7-5070-4179-8D64-4CE8ADA924DD}"/>
    <cellStyle name="Обычный 14" xfId="117" xr:uid="{4FD82143-C8E9-4462-AF9C-DDFE02CE5430}"/>
    <cellStyle name="Обычный 15" xfId="121" xr:uid="{E596EF1D-A129-4A76-A26C-D870F921C350}"/>
    <cellStyle name="Обычный 2" xfId="2" xr:uid="{00000000-0005-0000-0000-000025000000}"/>
    <cellStyle name="Обычный 2 2" xfId="54" xr:uid="{EB8D484D-341B-4793-A60F-2C7D7CCCF787}"/>
    <cellStyle name="Обычный 2 3" xfId="79" xr:uid="{A3A8A790-B4A8-4A5E-9974-FC95496E7F97}"/>
    <cellStyle name="Обычный 3" xfId="5" xr:uid="{00000000-0005-0000-0000-000026000000}"/>
    <cellStyle name="Обычный 4" xfId="1" xr:uid="{00000000-0005-0000-0000-000027000000}"/>
    <cellStyle name="Обычный 4 2" xfId="119" xr:uid="{7E737AF3-FFA1-49AE-BD09-95BBDF59456C}"/>
    <cellStyle name="Обычный 5" xfId="49" xr:uid="{CE02EAB2-4BBD-4394-9F2B-CACE6C0DA579}"/>
    <cellStyle name="Обычный 6" xfId="50" xr:uid="{994542EC-26DE-47DE-B5B7-3B7BD18ABDCB}"/>
    <cellStyle name="Обычный 7" xfId="51" xr:uid="{98AA7452-6F04-4054-BA6B-E4055A50E7DF}"/>
    <cellStyle name="Обычный 8" xfId="52" xr:uid="{4AB7AFAA-FE82-4C8D-8492-FC6C4BC5370F}"/>
    <cellStyle name="Обычный 9" xfId="53" xr:uid="{01EA1E93-6064-4D8B-B993-D46614CC3561}"/>
    <cellStyle name="Плохой 2" xfId="42" xr:uid="{00000000-0005-0000-0000-000028000000}"/>
    <cellStyle name="Пояснение 2" xfId="43" xr:uid="{00000000-0005-0000-0000-000029000000}"/>
    <cellStyle name="Примечание 2" xfId="44" xr:uid="{00000000-0005-0000-0000-00002A000000}"/>
    <cellStyle name="Процентный 2" xfId="4" xr:uid="{00000000-0005-0000-0000-00002B000000}"/>
    <cellStyle name="Связанная ячейка 2" xfId="45" xr:uid="{00000000-0005-0000-0000-00002C000000}"/>
    <cellStyle name="Текст предупреждения 2" xfId="46" xr:uid="{00000000-0005-0000-0000-00002D000000}"/>
    <cellStyle name="Финансовый" xfId="48" builtinId="3"/>
    <cellStyle name="Финансовый 2" xfId="3" xr:uid="{00000000-0005-0000-0000-00002F000000}"/>
    <cellStyle name="Финансовый 2 2" xfId="120" xr:uid="{9B767E62-AF52-4E01-88D4-53AE2551472F}"/>
    <cellStyle name="Финансовый 3" xfId="122" xr:uid="{D0BC5EAF-9F3B-47F0-B6AB-C73C2984FAA6}"/>
    <cellStyle name="Финансовый 5" xfId="57" xr:uid="{E8A1E30A-380E-4053-8D42-E9D99742AD02}"/>
    <cellStyle name="Хороший 2" xfId="47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60"/>
  <sheetViews>
    <sheetView tabSelected="1" zoomScale="55" zoomScaleNormal="55" zoomScaleSheetLayoutView="40" workbookViewId="0">
      <pane ySplit="3" topLeftCell="A242" activePane="bottomLeft" state="frozen"/>
      <selection pane="bottomLeft" activeCell="E247" sqref="E247"/>
    </sheetView>
  </sheetViews>
  <sheetFormatPr defaultRowHeight="15" x14ac:dyDescent="0.25"/>
  <cols>
    <col min="1" max="1" width="12" style="1" bestFit="1" customWidth="1"/>
    <col min="2" max="2" width="43.42578125" style="1" customWidth="1"/>
    <col min="3" max="3" width="41.7109375" style="20" customWidth="1"/>
    <col min="4" max="4" width="46" style="1" customWidth="1"/>
    <col min="5" max="5" width="27.7109375" style="1" customWidth="1"/>
    <col min="6" max="6" width="26.85546875" style="1" customWidth="1"/>
    <col min="7" max="7" width="30.85546875" style="1" customWidth="1"/>
    <col min="8" max="8" width="23.42578125" style="1" customWidth="1"/>
    <col min="9" max="9" width="19.140625" style="1" customWidth="1"/>
    <col min="10" max="10" width="15.42578125" style="1" customWidth="1"/>
    <col min="11" max="11" width="42.7109375" style="21" customWidth="1"/>
    <col min="12" max="12" width="29" style="1" customWidth="1"/>
    <col min="18" max="18" width="13.140625" bestFit="1" customWidth="1"/>
    <col min="19" max="19" width="12.140625" bestFit="1" customWidth="1"/>
  </cols>
  <sheetData>
    <row r="1" spans="1:19" ht="29.25" customHeight="1" x14ac:dyDescent="0.25">
      <c r="A1" s="231" t="s">
        <v>454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</row>
    <row r="2" spans="1:19" ht="18.75" x14ac:dyDescent="0.3">
      <c r="A2" s="238" t="s">
        <v>77</v>
      </c>
      <c r="B2" s="239"/>
      <c r="C2" s="239"/>
      <c r="D2" s="239"/>
      <c r="E2" s="239"/>
      <c r="F2" s="239"/>
      <c r="G2" s="239"/>
      <c r="H2" s="239"/>
      <c r="I2" s="239"/>
      <c r="J2" s="239"/>
      <c r="K2" s="240"/>
      <c r="L2" s="19" t="s">
        <v>78</v>
      </c>
    </row>
    <row r="3" spans="1:19" ht="139.5" customHeight="1" x14ac:dyDescent="0.25">
      <c r="A3" s="8" t="s">
        <v>79</v>
      </c>
      <c r="B3" s="18" t="s">
        <v>80</v>
      </c>
      <c r="C3" s="18" t="s">
        <v>81</v>
      </c>
      <c r="D3" s="18" t="s">
        <v>82</v>
      </c>
      <c r="E3" s="18" t="s">
        <v>83</v>
      </c>
      <c r="F3" s="8" t="s">
        <v>84</v>
      </c>
      <c r="G3" s="8" t="s">
        <v>85</v>
      </c>
      <c r="H3" s="8" t="s">
        <v>86</v>
      </c>
      <c r="I3" s="8" t="s">
        <v>87</v>
      </c>
      <c r="J3" s="8" t="s">
        <v>88</v>
      </c>
      <c r="K3" s="18" t="s">
        <v>89</v>
      </c>
      <c r="L3" s="18" t="s">
        <v>90</v>
      </c>
    </row>
    <row r="4" spans="1:19" ht="20.25" x14ac:dyDescent="0.25">
      <c r="A4" s="8"/>
      <c r="B4" s="18"/>
      <c r="C4" s="18"/>
      <c r="D4" s="18"/>
      <c r="E4" s="18"/>
      <c r="F4" s="8"/>
      <c r="G4" s="8"/>
      <c r="H4" s="8"/>
      <c r="I4" s="8"/>
      <c r="J4" s="8"/>
      <c r="K4" s="18"/>
      <c r="L4" s="18"/>
    </row>
    <row r="5" spans="1:19" s="1" customFormat="1" ht="20.25" x14ac:dyDescent="0.25">
      <c r="A5" s="234"/>
      <c r="B5" s="232" t="s">
        <v>91</v>
      </c>
      <c r="C5" s="235"/>
      <c r="D5" s="235"/>
      <c r="E5" s="9" t="s">
        <v>92</v>
      </c>
      <c r="F5" s="10">
        <f>F7+F8</f>
        <v>147807253.7080979</v>
      </c>
      <c r="G5" s="10">
        <f t="shared" ref="G5:H5" si="0">G7+G8</f>
        <v>78577441.183827922</v>
      </c>
      <c r="H5" s="10">
        <f t="shared" si="0"/>
        <v>72441846.062354222</v>
      </c>
      <c r="I5" s="11">
        <f>IFERROR(G5/F5*100,0)</f>
        <v>53.162100784992063</v>
      </c>
      <c r="J5" s="11">
        <f>IFERROR(H5/G5*100,0)</f>
        <v>92.191658281261937</v>
      </c>
      <c r="K5" s="236"/>
      <c r="L5" s="237"/>
    </row>
    <row r="6" spans="1:19" s="1" customFormat="1" ht="20.25" x14ac:dyDescent="0.25">
      <c r="A6" s="234"/>
      <c r="B6" s="233"/>
      <c r="C6" s="235"/>
      <c r="D6" s="235"/>
      <c r="E6" s="9" t="s">
        <v>0</v>
      </c>
      <c r="F6" s="10"/>
      <c r="G6" s="10"/>
      <c r="H6" s="10"/>
      <c r="I6" s="11"/>
      <c r="J6" s="11"/>
      <c r="K6" s="236"/>
      <c r="L6" s="237"/>
    </row>
    <row r="7" spans="1:19" s="1" customFormat="1" ht="40.5" x14ac:dyDescent="0.25">
      <c r="A7" s="234"/>
      <c r="B7" s="233"/>
      <c r="C7" s="235"/>
      <c r="D7" s="235"/>
      <c r="E7" s="9" t="s">
        <v>93</v>
      </c>
      <c r="F7" s="10">
        <f t="shared" ref="F7:H8" si="1">F12+F97+F110+F123+F156+F185+F270+F307+F380+F393+F414+F432+F497+F522+F530+F547+F568+F581+F590+F639+F656+F665+F427+F678+F731+F736+F741+F746+F751+F756+F535</f>
        <v>138745494.14400002</v>
      </c>
      <c r="G7" s="10">
        <f t="shared" si="1"/>
        <v>74518044.494270027</v>
      </c>
      <c r="H7" s="10">
        <f t="shared" si="1"/>
        <v>68651600.014490008</v>
      </c>
      <c r="I7" s="11">
        <f t="shared" ref="I7:I73" si="2">G7/F7*100</f>
        <v>53.708442896840921</v>
      </c>
      <c r="J7" s="11">
        <f t="shared" ref="J7:J73" si="3">IFERROR(H7/G7*100,0)</f>
        <v>92.127484665501242</v>
      </c>
      <c r="K7" s="236"/>
      <c r="L7" s="237"/>
    </row>
    <row r="8" spans="1:19" s="1" customFormat="1" ht="40.5" x14ac:dyDescent="0.25">
      <c r="A8" s="234"/>
      <c r="B8" s="233"/>
      <c r="C8" s="235"/>
      <c r="D8" s="235"/>
      <c r="E8" s="9" t="s">
        <v>94</v>
      </c>
      <c r="F8" s="10">
        <f t="shared" si="1"/>
        <v>9061759.5640978944</v>
      </c>
      <c r="G8" s="10">
        <f t="shared" si="1"/>
        <v>4059396.6895578946</v>
      </c>
      <c r="H8" s="10">
        <f t="shared" si="1"/>
        <v>3790246.0478642099</v>
      </c>
      <c r="I8" s="11">
        <f t="shared" si="2"/>
        <v>44.797002843034612</v>
      </c>
      <c r="J8" s="11">
        <f t="shared" si="3"/>
        <v>93.369688594710908</v>
      </c>
      <c r="K8" s="236"/>
      <c r="L8" s="237"/>
      <c r="R8" s="126"/>
      <c r="S8" s="126"/>
    </row>
    <row r="9" spans="1:19" s="1" customFormat="1" ht="21" x14ac:dyDescent="0.35">
      <c r="A9" s="12"/>
      <c r="B9" s="13" t="s">
        <v>0</v>
      </c>
      <c r="C9" s="14"/>
      <c r="D9" s="14"/>
      <c r="E9" s="5"/>
      <c r="F9" s="15"/>
      <c r="G9" s="15"/>
      <c r="H9" s="15"/>
      <c r="I9" s="16"/>
      <c r="J9" s="16"/>
      <c r="K9" s="6"/>
      <c r="L9" s="17"/>
      <c r="R9" s="126"/>
      <c r="S9" s="126"/>
    </row>
    <row r="10" spans="1:19" ht="20.25" x14ac:dyDescent="0.25">
      <c r="A10" s="243" t="s">
        <v>1</v>
      </c>
      <c r="B10" s="212" t="s">
        <v>47</v>
      </c>
      <c r="C10" s="241"/>
      <c r="D10" s="241"/>
      <c r="E10" s="5" t="s">
        <v>92</v>
      </c>
      <c r="F10" s="45">
        <f>F12+F13</f>
        <v>5403460.2140000006</v>
      </c>
      <c r="G10" s="45">
        <f>G12+G13</f>
        <v>3013669.43</v>
      </c>
      <c r="H10" s="45">
        <f>H12+H13</f>
        <v>2829638.6199999996</v>
      </c>
      <c r="I10" s="91">
        <f t="shared" si="2"/>
        <v>55.772954933429254</v>
      </c>
      <c r="J10" s="91">
        <f t="shared" si="3"/>
        <v>93.893463955666817</v>
      </c>
      <c r="K10" s="208" t="s">
        <v>430</v>
      </c>
      <c r="L10" s="244"/>
      <c r="R10" s="127"/>
      <c r="S10" s="126"/>
    </row>
    <row r="11" spans="1:19" ht="20.25" x14ac:dyDescent="0.25">
      <c r="A11" s="243"/>
      <c r="B11" s="212"/>
      <c r="C11" s="242"/>
      <c r="D11" s="242"/>
      <c r="E11" s="5" t="s">
        <v>0</v>
      </c>
      <c r="F11" s="45"/>
      <c r="G11" s="45"/>
      <c r="H11" s="45"/>
      <c r="I11" s="91"/>
      <c r="J11" s="91"/>
      <c r="K11" s="208"/>
      <c r="L11" s="244"/>
    </row>
    <row r="12" spans="1:19" ht="40.5" x14ac:dyDescent="0.25">
      <c r="A12" s="243"/>
      <c r="B12" s="212"/>
      <c r="C12" s="242"/>
      <c r="D12" s="242"/>
      <c r="E12" s="5" t="s">
        <v>93</v>
      </c>
      <c r="F12" s="45">
        <f>SUM(F17+F21+F25+F29+F33+F37+F41+F45+F49+F53+F57+F61+F69+F73+F77+F81+F85+F89+F93+F65)</f>
        <v>4170768.1000000006</v>
      </c>
      <c r="G12" s="45">
        <f t="shared" ref="G12:H12" si="4">SUM(G17+G21+G25+G29+G33+G37+G41+G45+G49+G53+G57+G61+G69+G73+G77+G81+G85+G89+G93+G65)</f>
        <v>2525254.2000000002</v>
      </c>
      <c r="H12" s="45">
        <f t="shared" si="4"/>
        <v>2344406.9299999997</v>
      </c>
      <c r="I12" s="91">
        <f t="shared" si="2"/>
        <v>60.546502213824823</v>
      </c>
      <c r="J12" s="91">
        <f t="shared" si="3"/>
        <v>92.838452857538044</v>
      </c>
      <c r="K12" s="208"/>
      <c r="L12" s="244"/>
    </row>
    <row r="13" spans="1:19" ht="40.5" x14ac:dyDescent="0.25">
      <c r="A13" s="243"/>
      <c r="B13" s="212"/>
      <c r="C13" s="242"/>
      <c r="D13" s="242"/>
      <c r="E13" s="5" t="s">
        <v>94</v>
      </c>
      <c r="F13" s="45">
        <f>SUM(F18+F22+F26+F30+F34+F38+F42+F46+F50+F54+F58+F62+F70+F74+F78+F82+F86+F90+F94+F65)</f>
        <v>1232692.1140000001</v>
      </c>
      <c r="G13" s="45">
        <f t="shared" ref="G13:H13" si="5">SUM(G18+G22+G26+G30+G34+G38+G42+G46+G50+G54+G58+G62+G70+G74+G78+G82+G86+G90+G94+G65)</f>
        <v>488415.23000000004</v>
      </c>
      <c r="H13" s="45">
        <f t="shared" si="5"/>
        <v>485231.69000000006</v>
      </c>
      <c r="I13" s="91">
        <f t="shared" si="2"/>
        <v>39.621834556491699</v>
      </c>
      <c r="J13" s="91">
        <f t="shared" si="3"/>
        <v>99.348189858862511</v>
      </c>
      <c r="K13" s="208"/>
      <c r="L13" s="244"/>
    </row>
    <row r="14" spans="1:19" s="122" customFormat="1" ht="20.25" x14ac:dyDescent="0.25">
      <c r="A14" s="8"/>
      <c r="B14" s="18" t="s">
        <v>0</v>
      </c>
      <c r="C14" s="99"/>
      <c r="D14" s="133"/>
      <c r="E14" s="100"/>
      <c r="F14" s="101"/>
      <c r="G14" s="101"/>
      <c r="H14" s="101"/>
      <c r="I14" s="102"/>
      <c r="J14" s="102"/>
      <c r="K14" s="8"/>
      <c r="L14" s="103" t="s">
        <v>77</v>
      </c>
    </row>
    <row r="15" spans="1:19" s="122" customFormat="1" ht="20.25" customHeight="1" x14ac:dyDescent="0.25">
      <c r="A15" s="147" t="s">
        <v>257</v>
      </c>
      <c r="B15" s="154"/>
      <c r="C15" s="157" t="s">
        <v>156</v>
      </c>
      <c r="D15" s="169" t="s">
        <v>49</v>
      </c>
      <c r="E15" s="22" t="s">
        <v>92</v>
      </c>
      <c r="F15" s="23">
        <f>F17+F18</f>
        <v>292973.23</v>
      </c>
      <c r="G15" s="23">
        <f>G17+G18</f>
        <v>199484.61</v>
      </c>
      <c r="H15" s="23">
        <f>H17+H18</f>
        <v>166374.60999999999</v>
      </c>
      <c r="I15" s="24">
        <f t="shared" si="2"/>
        <v>68.089705670378137</v>
      </c>
      <c r="J15" s="24">
        <f t="shared" si="3"/>
        <v>83.402228372404267</v>
      </c>
      <c r="K15" s="155"/>
      <c r="L15" s="156"/>
    </row>
    <row r="16" spans="1:19" s="122" customFormat="1" ht="20.25" x14ac:dyDescent="0.25">
      <c r="A16" s="147"/>
      <c r="B16" s="154"/>
      <c r="C16" s="158"/>
      <c r="D16" s="169"/>
      <c r="E16" s="22" t="s">
        <v>0</v>
      </c>
      <c r="F16" s="23"/>
      <c r="G16" s="23"/>
      <c r="H16" s="23"/>
      <c r="I16" s="24"/>
      <c r="J16" s="24"/>
      <c r="K16" s="155"/>
      <c r="L16" s="156"/>
    </row>
    <row r="17" spans="1:12" s="122" customFormat="1" ht="40.5" x14ac:dyDescent="0.25">
      <c r="A17" s="147"/>
      <c r="B17" s="154"/>
      <c r="C17" s="158"/>
      <c r="D17" s="169"/>
      <c r="E17" s="22" t="s">
        <v>93</v>
      </c>
      <c r="F17" s="23">
        <v>290043.5</v>
      </c>
      <c r="G17" s="23">
        <v>197489.77</v>
      </c>
      <c r="H17" s="23">
        <v>164710.87</v>
      </c>
      <c r="I17" s="24">
        <f t="shared" si="2"/>
        <v>68.089707233570124</v>
      </c>
      <c r="J17" s="24">
        <f t="shared" si="3"/>
        <v>83.402228885070855</v>
      </c>
      <c r="K17" s="155"/>
      <c r="L17" s="156"/>
    </row>
    <row r="18" spans="1:12" s="122" customFormat="1" ht="55.5" customHeight="1" x14ac:dyDescent="0.25">
      <c r="A18" s="147"/>
      <c r="B18" s="154"/>
      <c r="C18" s="158"/>
      <c r="D18" s="169"/>
      <c r="E18" s="22" t="s">
        <v>94</v>
      </c>
      <c r="F18" s="23">
        <v>2929.73</v>
      </c>
      <c r="G18" s="23">
        <v>1994.84</v>
      </c>
      <c r="H18" s="23">
        <v>1663.74</v>
      </c>
      <c r="I18" s="24">
        <f t="shared" si="2"/>
        <v>68.089550914248065</v>
      </c>
      <c r="J18" s="24">
        <f t="shared" si="3"/>
        <v>83.402177618255109</v>
      </c>
      <c r="K18" s="155"/>
      <c r="L18" s="156"/>
    </row>
    <row r="19" spans="1:12" s="122" customFormat="1" ht="20.25" customHeight="1" x14ac:dyDescent="0.25">
      <c r="A19" s="151" t="s">
        <v>258</v>
      </c>
      <c r="B19" s="154"/>
      <c r="C19" s="158"/>
      <c r="D19" s="169" t="s">
        <v>51</v>
      </c>
      <c r="E19" s="22" t="s">
        <v>92</v>
      </c>
      <c r="F19" s="23">
        <f>F21+F22</f>
        <v>342764.24</v>
      </c>
      <c r="G19" s="23">
        <f>G21+G22</f>
        <v>119874.99</v>
      </c>
      <c r="H19" s="23">
        <f>H21+H22</f>
        <v>71924.990000000005</v>
      </c>
      <c r="I19" s="24">
        <f>G19/F19*100</f>
        <v>34.973015271371366</v>
      </c>
      <c r="J19" s="24">
        <f t="shared" si="3"/>
        <v>59.999996663190544</v>
      </c>
      <c r="K19" s="155"/>
      <c r="L19" s="156"/>
    </row>
    <row r="20" spans="1:12" s="122" customFormat="1" ht="20.25" x14ac:dyDescent="0.25">
      <c r="A20" s="152"/>
      <c r="B20" s="154"/>
      <c r="C20" s="158"/>
      <c r="D20" s="169"/>
      <c r="E20" s="22" t="s">
        <v>0</v>
      </c>
      <c r="F20" s="23"/>
      <c r="G20" s="23"/>
      <c r="H20" s="23"/>
      <c r="I20" s="24"/>
      <c r="J20" s="24"/>
      <c r="K20" s="155"/>
      <c r="L20" s="156"/>
    </row>
    <row r="21" spans="1:12" s="122" customFormat="1" ht="40.5" x14ac:dyDescent="0.25">
      <c r="A21" s="152"/>
      <c r="B21" s="154"/>
      <c r="C21" s="158"/>
      <c r="D21" s="169"/>
      <c r="E21" s="22" t="s">
        <v>93</v>
      </c>
      <c r="F21" s="23">
        <v>339336.6</v>
      </c>
      <c r="G21" s="23">
        <v>118676.24</v>
      </c>
      <c r="H21" s="23">
        <v>71205.740000000005</v>
      </c>
      <c r="I21" s="24">
        <f t="shared" si="2"/>
        <v>34.973014994551136</v>
      </c>
      <c r="J21" s="24">
        <f t="shared" si="3"/>
        <v>59.999996629485395</v>
      </c>
      <c r="K21" s="155"/>
      <c r="L21" s="156"/>
    </row>
    <row r="22" spans="1:12" s="122" customFormat="1" ht="96" customHeight="1" x14ac:dyDescent="0.25">
      <c r="A22" s="153"/>
      <c r="B22" s="154"/>
      <c r="C22" s="159"/>
      <c r="D22" s="169"/>
      <c r="E22" s="22" t="s">
        <v>94</v>
      </c>
      <c r="F22" s="23">
        <v>3427.64</v>
      </c>
      <c r="G22" s="23">
        <v>1198.75</v>
      </c>
      <c r="H22" s="23">
        <v>719.25</v>
      </c>
      <c r="I22" s="24">
        <f t="shared" si="2"/>
        <v>34.973042676593806</v>
      </c>
      <c r="J22" s="24">
        <f t="shared" si="3"/>
        <v>60</v>
      </c>
      <c r="K22" s="155"/>
      <c r="L22" s="156"/>
    </row>
    <row r="23" spans="1:12" s="122" customFormat="1" ht="20.25" x14ac:dyDescent="0.25">
      <c r="A23" s="147" t="s">
        <v>259</v>
      </c>
      <c r="B23" s="154"/>
      <c r="C23" s="189" t="s">
        <v>185</v>
      </c>
      <c r="D23" s="169" t="s">
        <v>50</v>
      </c>
      <c r="E23" s="22" t="s">
        <v>92</v>
      </c>
      <c r="F23" s="23">
        <v>83209.19</v>
      </c>
      <c r="G23" s="23">
        <v>58944.23</v>
      </c>
      <c r="H23" s="23">
        <v>48183.7</v>
      </c>
      <c r="I23" s="24">
        <f t="shared" si="2"/>
        <v>70.838605687665037</v>
      </c>
      <c r="J23" s="24">
        <f t="shared" si="3"/>
        <v>81.744557524968926</v>
      </c>
      <c r="K23" s="155"/>
      <c r="L23" s="156"/>
    </row>
    <row r="24" spans="1:12" s="122" customFormat="1" ht="20.25" x14ac:dyDescent="0.25">
      <c r="A24" s="147"/>
      <c r="B24" s="154"/>
      <c r="C24" s="189"/>
      <c r="D24" s="169"/>
      <c r="E24" s="22" t="s">
        <v>0</v>
      </c>
      <c r="F24" s="23"/>
      <c r="G24" s="23"/>
      <c r="H24" s="23"/>
      <c r="I24" s="24"/>
      <c r="J24" s="24"/>
      <c r="K24" s="155"/>
      <c r="L24" s="156"/>
    </row>
    <row r="25" spans="1:12" s="122" customFormat="1" ht="40.5" x14ac:dyDescent="0.25">
      <c r="A25" s="147"/>
      <c r="B25" s="154"/>
      <c r="C25" s="189"/>
      <c r="D25" s="169"/>
      <c r="E25" s="22" t="s">
        <v>93</v>
      </c>
      <c r="F25" s="23">
        <v>82377.100000000006</v>
      </c>
      <c r="G25" s="23">
        <v>79951.199999999997</v>
      </c>
      <c r="H25" s="23">
        <v>79951.199999999997</v>
      </c>
      <c r="I25" s="24">
        <f t="shared" si="2"/>
        <v>97.055128184896034</v>
      </c>
      <c r="J25" s="24">
        <f t="shared" si="3"/>
        <v>100</v>
      </c>
      <c r="K25" s="155"/>
      <c r="L25" s="156"/>
    </row>
    <row r="26" spans="1:12" s="122" customFormat="1" ht="65.25" customHeight="1" x14ac:dyDescent="0.25">
      <c r="A26" s="147"/>
      <c r="B26" s="154"/>
      <c r="C26" s="189"/>
      <c r="D26" s="169"/>
      <c r="E26" s="22" t="s">
        <v>94</v>
      </c>
      <c r="F26" s="23">
        <v>832.09</v>
      </c>
      <c r="G26" s="23">
        <v>807.6</v>
      </c>
      <c r="H26" s="23">
        <v>807.58</v>
      </c>
      <c r="I26" s="24">
        <f t="shared" si="2"/>
        <v>97.056808758667927</v>
      </c>
      <c r="J26" s="24">
        <f t="shared" si="3"/>
        <v>99.99752352649827</v>
      </c>
      <c r="K26" s="155"/>
      <c r="L26" s="156"/>
    </row>
    <row r="27" spans="1:12" s="122" customFormat="1" ht="20.25" customHeight="1" x14ac:dyDescent="0.25">
      <c r="A27" s="151" t="s">
        <v>260</v>
      </c>
      <c r="B27" s="154"/>
      <c r="C27" s="157" t="s">
        <v>186</v>
      </c>
      <c r="D27" s="169" t="s">
        <v>397</v>
      </c>
      <c r="E27" s="22" t="s">
        <v>92</v>
      </c>
      <c r="F27" s="23">
        <f t="shared" ref="F27:H27" si="6">F29+F30</f>
        <v>65841.313999999998</v>
      </c>
      <c r="G27" s="23">
        <f t="shared" si="6"/>
        <v>35746.36</v>
      </c>
      <c r="H27" s="23">
        <f t="shared" si="6"/>
        <v>35746.36</v>
      </c>
      <c r="I27" s="24">
        <f t="shared" si="2"/>
        <v>54.291686827513807</v>
      </c>
      <c r="J27" s="24">
        <f t="shared" si="3"/>
        <v>100</v>
      </c>
      <c r="K27" s="155"/>
      <c r="L27" s="156"/>
    </row>
    <row r="28" spans="1:12" s="122" customFormat="1" ht="20.25" x14ac:dyDescent="0.25">
      <c r="A28" s="152"/>
      <c r="B28" s="154"/>
      <c r="C28" s="158"/>
      <c r="D28" s="169"/>
      <c r="E28" s="22" t="s">
        <v>0</v>
      </c>
      <c r="F28" s="23"/>
      <c r="G28" s="23"/>
      <c r="H28" s="23"/>
      <c r="I28" s="24"/>
      <c r="J28" s="24"/>
      <c r="K28" s="155"/>
      <c r="L28" s="156"/>
    </row>
    <row r="29" spans="1:12" s="122" customFormat="1" ht="40.5" x14ac:dyDescent="0.25">
      <c r="A29" s="152"/>
      <c r="B29" s="154"/>
      <c r="C29" s="158"/>
      <c r="D29" s="169"/>
      <c r="E29" s="22" t="s">
        <v>93</v>
      </c>
      <c r="F29" s="23">
        <v>65182.9</v>
      </c>
      <c r="G29" s="23">
        <v>35388.9</v>
      </c>
      <c r="H29" s="23">
        <v>35388.9</v>
      </c>
      <c r="I29" s="24">
        <f t="shared" si="2"/>
        <v>54.291693066739896</v>
      </c>
      <c r="J29" s="24">
        <f t="shared" si="3"/>
        <v>100</v>
      </c>
      <c r="K29" s="155"/>
      <c r="L29" s="156"/>
    </row>
    <row r="30" spans="1:12" s="122" customFormat="1" ht="40.5" x14ac:dyDescent="0.25">
      <c r="A30" s="153"/>
      <c r="B30" s="154"/>
      <c r="C30" s="158"/>
      <c r="D30" s="169"/>
      <c r="E30" s="22" t="s">
        <v>94</v>
      </c>
      <c r="F30" s="23">
        <v>658.41399999999999</v>
      </c>
      <c r="G30" s="23">
        <v>357.46</v>
      </c>
      <c r="H30" s="23">
        <v>357.46</v>
      </c>
      <c r="I30" s="24">
        <f t="shared" si="2"/>
        <v>54.291069144945283</v>
      </c>
      <c r="J30" s="24">
        <f t="shared" si="3"/>
        <v>100</v>
      </c>
      <c r="K30" s="155"/>
      <c r="L30" s="156"/>
    </row>
    <row r="31" spans="1:12" s="122" customFormat="1" ht="20.25" x14ac:dyDescent="0.25">
      <c r="A31" s="147" t="s">
        <v>261</v>
      </c>
      <c r="B31" s="154"/>
      <c r="C31" s="158"/>
      <c r="D31" s="169" t="s">
        <v>398</v>
      </c>
      <c r="E31" s="22" t="s">
        <v>92</v>
      </c>
      <c r="F31" s="23">
        <f t="shared" ref="F31:H31" si="7">F33+F34</f>
        <v>10525.960000000001</v>
      </c>
      <c r="G31" s="23">
        <f t="shared" si="7"/>
        <v>4316.49</v>
      </c>
      <c r="H31" s="23">
        <f t="shared" si="7"/>
        <v>4316.49</v>
      </c>
      <c r="I31" s="24">
        <f t="shared" si="2"/>
        <v>41.00804107178822</v>
      </c>
      <c r="J31" s="24">
        <f t="shared" si="3"/>
        <v>100</v>
      </c>
      <c r="K31" s="155"/>
      <c r="L31" s="156"/>
    </row>
    <row r="32" spans="1:12" s="122" customFormat="1" ht="20.25" x14ac:dyDescent="0.25">
      <c r="A32" s="147"/>
      <c r="B32" s="154"/>
      <c r="C32" s="158"/>
      <c r="D32" s="169"/>
      <c r="E32" s="22" t="s">
        <v>0</v>
      </c>
      <c r="F32" s="23"/>
      <c r="G32" s="23"/>
      <c r="H32" s="23"/>
      <c r="I32" s="24"/>
      <c r="J32" s="24"/>
      <c r="K32" s="155"/>
      <c r="L32" s="156"/>
    </row>
    <row r="33" spans="1:12" s="122" customFormat="1" ht="40.5" x14ac:dyDescent="0.25">
      <c r="A33" s="147"/>
      <c r="B33" s="154"/>
      <c r="C33" s="158"/>
      <c r="D33" s="169"/>
      <c r="E33" s="22" t="s">
        <v>93</v>
      </c>
      <c r="F33" s="23">
        <v>10420.700000000001</v>
      </c>
      <c r="G33" s="23">
        <v>4273.33</v>
      </c>
      <c r="H33" s="23">
        <v>4273.33</v>
      </c>
      <c r="I33" s="24">
        <f t="shared" si="2"/>
        <v>41.008089667680672</v>
      </c>
      <c r="J33" s="24">
        <f t="shared" si="3"/>
        <v>100</v>
      </c>
      <c r="K33" s="155"/>
      <c r="L33" s="156"/>
    </row>
    <row r="34" spans="1:12" s="122" customFormat="1" ht="40.5" x14ac:dyDescent="0.25">
      <c r="A34" s="147"/>
      <c r="B34" s="154"/>
      <c r="C34" s="158"/>
      <c r="D34" s="169"/>
      <c r="E34" s="22" t="s">
        <v>94</v>
      </c>
      <c r="F34" s="23">
        <v>105.26</v>
      </c>
      <c r="G34" s="23">
        <v>43.16</v>
      </c>
      <c r="H34" s="23">
        <v>43.16</v>
      </c>
      <c r="I34" s="24">
        <f t="shared" si="2"/>
        <v>41.003230096902904</v>
      </c>
      <c r="J34" s="24">
        <f t="shared" si="3"/>
        <v>100</v>
      </c>
      <c r="K34" s="155"/>
      <c r="L34" s="156"/>
    </row>
    <row r="35" spans="1:12" s="122" customFormat="1" ht="20.25" x14ac:dyDescent="0.25">
      <c r="A35" s="147" t="s">
        <v>262</v>
      </c>
      <c r="B35" s="154"/>
      <c r="C35" s="158"/>
      <c r="D35" s="169" t="s">
        <v>54</v>
      </c>
      <c r="E35" s="22" t="s">
        <v>92</v>
      </c>
      <c r="F35" s="23">
        <f t="shared" ref="F35:H35" si="8">F37+F38</f>
        <v>10178.380000000001</v>
      </c>
      <c r="G35" s="23">
        <f t="shared" si="8"/>
        <v>515.4</v>
      </c>
      <c r="H35" s="23">
        <f t="shared" si="8"/>
        <v>515.4</v>
      </c>
      <c r="I35" s="24">
        <f t="shared" si="2"/>
        <v>5.0636741799775598</v>
      </c>
      <c r="J35" s="24">
        <f t="shared" si="3"/>
        <v>100</v>
      </c>
      <c r="K35" s="155"/>
      <c r="L35" s="156"/>
    </row>
    <row r="36" spans="1:12" s="122" customFormat="1" ht="20.25" x14ac:dyDescent="0.25">
      <c r="A36" s="147"/>
      <c r="B36" s="154"/>
      <c r="C36" s="158"/>
      <c r="D36" s="169"/>
      <c r="E36" s="22" t="s">
        <v>0</v>
      </c>
      <c r="F36" s="23"/>
      <c r="G36" s="23"/>
      <c r="H36" s="23"/>
      <c r="I36" s="24"/>
      <c r="J36" s="24"/>
      <c r="K36" s="155"/>
      <c r="L36" s="156"/>
    </row>
    <row r="37" spans="1:12" s="122" customFormat="1" ht="40.5" x14ac:dyDescent="0.25">
      <c r="A37" s="147"/>
      <c r="B37" s="154"/>
      <c r="C37" s="158"/>
      <c r="D37" s="169"/>
      <c r="E37" s="22" t="s">
        <v>93</v>
      </c>
      <c r="F37" s="23">
        <v>10076.6</v>
      </c>
      <c r="G37" s="23">
        <v>510.3</v>
      </c>
      <c r="H37" s="23">
        <v>510.3</v>
      </c>
      <c r="I37" s="24">
        <f t="shared" si="2"/>
        <v>5.0642081654526327</v>
      </c>
      <c r="J37" s="24">
        <f t="shared" si="3"/>
        <v>100</v>
      </c>
      <c r="K37" s="155"/>
      <c r="L37" s="156"/>
    </row>
    <row r="38" spans="1:12" s="122" customFormat="1" ht="40.5" x14ac:dyDescent="0.25">
      <c r="A38" s="147"/>
      <c r="B38" s="154"/>
      <c r="C38" s="159"/>
      <c r="D38" s="169"/>
      <c r="E38" s="22" t="s">
        <v>94</v>
      </c>
      <c r="F38" s="23">
        <v>101.78</v>
      </c>
      <c r="G38" s="23">
        <v>5.0999999999999996</v>
      </c>
      <c r="H38" s="23">
        <v>5.0999999999999996</v>
      </c>
      <c r="I38" s="24">
        <f t="shared" si="2"/>
        <v>5.0108076242876791</v>
      </c>
      <c r="J38" s="24">
        <f t="shared" si="3"/>
        <v>100</v>
      </c>
      <c r="K38" s="155"/>
      <c r="L38" s="156"/>
    </row>
    <row r="39" spans="1:12" s="122" customFormat="1" ht="20.25" x14ac:dyDescent="0.25">
      <c r="A39" s="151" t="s">
        <v>263</v>
      </c>
      <c r="B39" s="154"/>
      <c r="C39" s="189" t="s">
        <v>187</v>
      </c>
      <c r="D39" s="169" t="s">
        <v>399</v>
      </c>
      <c r="E39" s="22" t="s">
        <v>92</v>
      </c>
      <c r="F39" s="23">
        <f t="shared" ref="F39:H39" si="9">F41+F42</f>
        <v>41572.630000000005</v>
      </c>
      <c r="G39" s="23">
        <f t="shared" si="9"/>
        <v>41536.26</v>
      </c>
      <c r="H39" s="23">
        <f t="shared" si="9"/>
        <v>41536.26</v>
      </c>
      <c r="I39" s="24">
        <f t="shared" si="2"/>
        <v>99.912514555850805</v>
      </c>
      <c r="J39" s="24">
        <f t="shared" si="3"/>
        <v>100</v>
      </c>
      <c r="K39" s="155"/>
      <c r="L39" s="156"/>
    </row>
    <row r="40" spans="1:12" s="122" customFormat="1" ht="20.25" x14ac:dyDescent="0.25">
      <c r="A40" s="152"/>
      <c r="B40" s="154"/>
      <c r="C40" s="189"/>
      <c r="D40" s="169"/>
      <c r="E40" s="22" t="s">
        <v>0</v>
      </c>
      <c r="F40" s="23"/>
      <c r="G40" s="23"/>
      <c r="H40" s="23"/>
      <c r="I40" s="24"/>
      <c r="J40" s="24"/>
      <c r="K40" s="155"/>
      <c r="L40" s="156"/>
    </row>
    <row r="41" spans="1:12" s="122" customFormat="1" ht="40.5" x14ac:dyDescent="0.25">
      <c r="A41" s="152"/>
      <c r="B41" s="154"/>
      <c r="C41" s="189"/>
      <c r="D41" s="169"/>
      <c r="E41" s="22" t="s">
        <v>93</v>
      </c>
      <c r="F41" s="23">
        <v>41156.9</v>
      </c>
      <c r="G41" s="23">
        <v>41120.9</v>
      </c>
      <c r="H41" s="23">
        <v>41120.9</v>
      </c>
      <c r="I41" s="24">
        <f t="shared" si="2"/>
        <v>99.912529855261212</v>
      </c>
      <c r="J41" s="24">
        <f t="shared" si="3"/>
        <v>100</v>
      </c>
      <c r="K41" s="155"/>
      <c r="L41" s="156"/>
    </row>
    <row r="42" spans="1:12" s="122" customFormat="1" ht="40.5" x14ac:dyDescent="0.25">
      <c r="A42" s="153"/>
      <c r="B42" s="154"/>
      <c r="C42" s="189"/>
      <c r="D42" s="169"/>
      <c r="E42" s="22" t="s">
        <v>94</v>
      </c>
      <c r="F42" s="23">
        <v>415.73</v>
      </c>
      <c r="G42" s="23">
        <v>415.36</v>
      </c>
      <c r="H42" s="23">
        <v>415.36</v>
      </c>
      <c r="I42" s="24">
        <f t="shared" si="2"/>
        <v>99.910999927837779</v>
      </c>
      <c r="J42" s="24">
        <f t="shared" si="3"/>
        <v>100</v>
      </c>
      <c r="K42" s="155"/>
      <c r="L42" s="156"/>
    </row>
    <row r="43" spans="1:12" s="122" customFormat="1" ht="20.25" x14ac:dyDescent="0.25">
      <c r="A43" s="147" t="s">
        <v>264</v>
      </c>
      <c r="B43" s="154"/>
      <c r="C43" s="157" t="s">
        <v>157</v>
      </c>
      <c r="D43" s="169" t="s">
        <v>248</v>
      </c>
      <c r="E43" s="22" t="s">
        <v>92</v>
      </c>
      <c r="F43" s="23">
        <f t="shared" ref="F43:H43" si="10">F45+F46</f>
        <v>6175.05</v>
      </c>
      <c r="G43" s="23">
        <f t="shared" si="10"/>
        <v>0</v>
      </c>
      <c r="H43" s="23">
        <f t="shared" si="10"/>
        <v>0</v>
      </c>
      <c r="I43" s="24">
        <f t="shared" si="2"/>
        <v>0</v>
      </c>
      <c r="J43" s="24">
        <f t="shared" si="3"/>
        <v>0</v>
      </c>
      <c r="K43" s="155"/>
      <c r="L43" s="156"/>
    </row>
    <row r="44" spans="1:12" s="122" customFormat="1" ht="20.25" x14ac:dyDescent="0.25">
      <c r="A44" s="147"/>
      <c r="B44" s="154"/>
      <c r="C44" s="158"/>
      <c r="D44" s="169"/>
      <c r="E44" s="22" t="s">
        <v>0</v>
      </c>
      <c r="F44" s="23"/>
      <c r="G44" s="23"/>
      <c r="H44" s="23"/>
      <c r="I44" s="24"/>
      <c r="J44" s="24"/>
      <c r="K44" s="155"/>
      <c r="L44" s="156"/>
    </row>
    <row r="45" spans="1:12" s="122" customFormat="1" ht="40.5" x14ac:dyDescent="0.25">
      <c r="A45" s="147"/>
      <c r="B45" s="154"/>
      <c r="C45" s="158"/>
      <c r="D45" s="169"/>
      <c r="E45" s="22" t="s">
        <v>93</v>
      </c>
      <c r="F45" s="23">
        <v>6113.3</v>
      </c>
      <c r="G45" s="23">
        <v>0</v>
      </c>
      <c r="H45" s="23">
        <v>0</v>
      </c>
      <c r="I45" s="24">
        <f t="shared" si="2"/>
        <v>0</v>
      </c>
      <c r="J45" s="24">
        <f t="shared" si="3"/>
        <v>0</v>
      </c>
      <c r="K45" s="155"/>
      <c r="L45" s="156"/>
    </row>
    <row r="46" spans="1:12" s="122" customFormat="1" ht="40.5" x14ac:dyDescent="0.25">
      <c r="A46" s="147"/>
      <c r="B46" s="154"/>
      <c r="C46" s="158"/>
      <c r="D46" s="169"/>
      <c r="E46" s="22" t="s">
        <v>94</v>
      </c>
      <c r="F46" s="23">
        <v>61.75</v>
      </c>
      <c r="G46" s="23">
        <v>0</v>
      </c>
      <c r="H46" s="23">
        <v>0</v>
      </c>
      <c r="I46" s="24">
        <f t="shared" si="2"/>
        <v>0</v>
      </c>
      <c r="J46" s="24">
        <f t="shared" si="3"/>
        <v>0</v>
      </c>
      <c r="K46" s="155"/>
      <c r="L46" s="156"/>
    </row>
    <row r="47" spans="1:12" s="122" customFormat="1" ht="20.25" customHeight="1" x14ac:dyDescent="0.25">
      <c r="A47" s="151" t="s">
        <v>265</v>
      </c>
      <c r="B47" s="154"/>
      <c r="C47" s="157" t="s">
        <v>188</v>
      </c>
      <c r="D47" s="169" t="s">
        <v>400</v>
      </c>
      <c r="E47" s="22" t="s">
        <v>92</v>
      </c>
      <c r="F47" s="23">
        <f>SUM(F49:F50)</f>
        <v>711411.5</v>
      </c>
      <c r="G47" s="23">
        <f t="shared" ref="G47:H47" si="11">SUM(G49:G50)</f>
        <v>641959.19999999995</v>
      </c>
      <c r="H47" s="23">
        <f t="shared" si="11"/>
        <v>641888.6</v>
      </c>
      <c r="I47" s="24">
        <f t="shared" si="2"/>
        <v>90.237394250725487</v>
      </c>
      <c r="J47" s="24">
        <f t="shared" si="3"/>
        <v>99.989002416352946</v>
      </c>
      <c r="K47" s="155"/>
      <c r="L47" s="156"/>
    </row>
    <row r="48" spans="1:12" s="122" customFormat="1" ht="20.25" x14ac:dyDescent="0.25">
      <c r="A48" s="152"/>
      <c r="B48" s="154"/>
      <c r="C48" s="158"/>
      <c r="D48" s="169"/>
      <c r="E48" s="22" t="s">
        <v>0</v>
      </c>
      <c r="F48" s="23"/>
      <c r="G48" s="23"/>
      <c r="H48" s="23"/>
      <c r="I48" s="24"/>
      <c r="J48" s="24"/>
      <c r="K48" s="155"/>
      <c r="L48" s="156"/>
    </row>
    <row r="49" spans="1:12" s="122" customFormat="1" ht="40.5" x14ac:dyDescent="0.25">
      <c r="A49" s="152"/>
      <c r="B49" s="154"/>
      <c r="C49" s="158"/>
      <c r="D49" s="169"/>
      <c r="E49" s="22" t="s">
        <v>93</v>
      </c>
      <c r="F49" s="23">
        <v>711411.5</v>
      </c>
      <c r="G49" s="23">
        <v>641959.19999999995</v>
      </c>
      <c r="H49" s="23">
        <v>641888.6</v>
      </c>
      <c r="I49" s="24">
        <f t="shared" si="2"/>
        <v>90.237394250725487</v>
      </c>
      <c r="J49" s="24">
        <f t="shared" si="3"/>
        <v>99.989002416352946</v>
      </c>
      <c r="K49" s="155"/>
      <c r="L49" s="156"/>
    </row>
    <row r="50" spans="1:12" s="122" customFormat="1" ht="40.5" x14ac:dyDescent="0.25">
      <c r="A50" s="153"/>
      <c r="B50" s="154"/>
      <c r="C50" s="158"/>
      <c r="D50" s="169"/>
      <c r="E50" s="22" t="s">
        <v>94</v>
      </c>
      <c r="F50" s="23"/>
      <c r="G50" s="23"/>
      <c r="H50" s="23"/>
      <c r="I50" s="24"/>
      <c r="J50" s="24"/>
      <c r="K50" s="155"/>
      <c r="L50" s="156"/>
    </row>
    <row r="51" spans="1:12" s="122" customFormat="1" ht="20.25" x14ac:dyDescent="0.25">
      <c r="A51" s="147" t="s">
        <v>266</v>
      </c>
      <c r="B51" s="154"/>
      <c r="C51" s="158"/>
      <c r="D51" s="169" t="s">
        <v>52</v>
      </c>
      <c r="E51" s="22" t="s">
        <v>92</v>
      </c>
      <c r="F51" s="23">
        <f t="shared" ref="F51:H51" si="12">F53+F54</f>
        <v>5753.58</v>
      </c>
      <c r="G51" s="23">
        <f t="shared" si="12"/>
        <v>5753.58</v>
      </c>
      <c r="H51" s="23">
        <f t="shared" si="12"/>
        <v>5753.58</v>
      </c>
      <c r="I51" s="24">
        <f t="shared" si="2"/>
        <v>100</v>
      </c>
      <c r="J51" s="24">
        <f t="shared" si="3"/>
        <v>100</v>
      </c>
      <c r="K51" s="155"/>
      <c r="L51" s="156"/>
    </row>
    <row r="52" spans="1:12" s="122" customFormat="1" ht="20.25" x14ac:dyDescent="0.25">
      <c r="A52" s="147"/>
      <c r="B52" s="154"/>
      <c r="C52" s="158"/>
      <c r="D52" s="169"/>
      <c r="E52" s="22" t="s">
        <v>0</v>
      </c>
      <c r="F52" s="23"/>
      <c r="G52" s="23"/>
      <c r="H52" s="23"/>
      <c r="I52" s="24"/>
      <c r="J52" s="24"/>
      <c r="K52" s="155"/>
      <c r="L52" s="156"/>
    </row>
    <row r="53" spans="1:12" s="122" customFormat="1" ht="40.5" x14ac:dyDescent="0.25">
      <c r="A53" s="147"/>
      <c r="B53" s="154"/>
      <c r="C53" s="158"/>
      <c r="D53" s="169"/>
      <c r="E53" s="22" t="s">
        <v>93</v>
      </c>
      <c r="F53" s="23">
        <v>5465.9</v>
      </c>
      <c r="G53" s="23">
        <v>5465.9</v>
      </c>
      <c r="H53" s="23">
        <v>5465.9</v>
      </c>
      <c r="I53" s="24">
        <f t="shared" si="2"/>
        <v>100</v>
      </c>
      <c r="J53" s="24">
        <f t="shared" si="3"/>
        <v>100</v>
      </c>
      <c r="K53" s="155"/>
      <c r="L53" s="156"/>
    </row>
    <row r="54" spans="1:12" s="122" customFormat="1" ht="40.5" x14ac:dyDescent="0.25">
      <c r="A54" s="147"/>
      <c r="B54" s="154"/>
      <c r="C54" s="158"/>
      <c r="D54" s="169"/>
      <c r="E54" s="22" t="s">
        <v>94</v>
      </c>
      <c r="F54" s="23">
        <v>287.68</v>
      </c>
      <c r="G54" s="23">
        <v>287.68</v>
      </c>
      <c r="H54" s="23">
        <v>287.68</v>
      </c>
      <c r="I54" s="24">
        <f t="shared" si="2"/>
        <v>100</v>
      </c>
      <c r="J54" s="24">
        <f t="shared" si="3"/>
        <v>100</v>
      </c>
      <c r="K54" s="155"/>
      <c r="L54" s="156"/>
    </row>
    <row r="55" spans="1:12" s="122" customFormat="1" ht="20.25" x14ac:dyDescent="0.25">
      <c r="A55" s="147" t="s">
        <v>267</v>
      </c>
      <c r="B55" s="154"/>
      <c r="C55" s="158"/>
      <c r="D55" s="169" t="s">
        <v>401</v>
      </c>
      <c r="E55" s="22" t="s">
        <v>92</v>
      </c>
      <c r="F55" s="23">
        <f t="shared" ref="F55:H55" si="13">F57+F58</f>
        <v>72.199999999999989</v>
      </c>
      <c r="G55" s="23">
        <f t="shared" si="13"/>
        <v>72.199999999999989</v>
      </c>
      <c r="H55" s="23">
        <f t="shared" si="13"/>
        <v>71.099999999999994</v>
      </c>
      <c r="I55" s="24">
        <f t="shared" si="2"/>
        <v>100</v>
      </c>
      <c r="J55" s="24">
        <f t="shared" si="3"/>
        <v>98.476454293628819</v>
      </c>
      <c r="K55" s="155"/>
      <c r="L55" s="156"/>
    </row>
    <row r="56" spans="1:12" s="122" customFormat="1" ht="20.25" x14ac:dyDescent="0.25">
      <c r="A56" s="147"/>
      <c r="B56" s="154"/>
      <c r="C56" s="158"/>
      <c r="D56" s="169"/>
      <c r="E56" s="22" t="s">
        <v>0</v>
      </c>
      <c r="F56" s="23"/>
      <c r="G56" s="23"/>
      <c r="H56" s="23"/>
      <c r="I56" s="24"/>
      <c r="J56" s="24"/>
      <c r="K56" s="155"/>
      <c r="L56" s="156"/>
    </row>
    <row r="57" spans="1:12" s="122" customFormat="1" ht="40.5" x14ac:dyDescent="0.25">
      <c r="A57" s="147"/>
      <c r="B57" s="154"/>
      <c r="C57" s="158"/>
      <c r="D57" s="169"/>
      <c r="E57" s="22" t="s">
        <v>93</v>
      </c>
      <c r="F57" s="23">
        <v>68.599999999999994</v>
      </c>
      <c r="G57" s="23">
        <v>68.599999999999994</v>
      </c>
      <c r="H57" s="23">
        <v>67.55</v>
      </c>
      <c r="I57" s="24">
        <f t="shared" si="2"/>
        <v>100</v>
      </c>
      <c r="J57" s="24">
        <f t="shared" si="3"/>
        <v>98.469387755102048</v>
      </c>
      <c r="K57" s="155"/>
      <c r="L57" s="156"/>
    </row>
    <row r="58" spans="1:12" s="122" customFormat="1" ht="40.5" x14ac:dyDescent="0.25">
      <c r="A58" s="147"/>
      <c r="B58" s="154"/>
      <c r="C58" s="159"/>
      <c r="D58" s="169"/>
      <c r="E58" s="22" t="s">
        <v>94</v>
      </c>
      <c r="F58" s="23">
        <v>3.6</v>
      </c>
      <c r="G58" s="23">
        <v>3.6</v>
      </c>
      <c r="H58" s="23">
        <v>3.55</v>
      </c>
      <c r="I58" s="24">
        <f t="shared" si="2"/>
        <v>100</v>
      </c>
      <c r="J58" s="24">
        <f t="shared" si="3"/>
        <v>98.6111111111111</v>
      </c>
      <c r="K58" s="155"/>
      <c r="L58" s="156"/>
    </row>
    <row r="59" spans="1:12" s="122" customFormat="1" ht="20.25" customHeight="1" x14ac:dyDescent="0.25">
      <c r="A59" s="151" t="s">
        <v>268</v>
      </c>
      <c r="B59" s="154"/>
      <c r="C59" s="157" t="s">
        <v>158</v>
      </c>
      <c r="D59" s="169" t="s">
        <v>402</v>
      </c>
      <c r="E59" s="22" t="s">
        <v>92</v>
      </c>
      <c r="F59" s="23">
        <f>SUM(F61:F62)</f>
        <v>232474.7</v>
      </c>
      <c r="G59" s="23">
        <f>SUM(G61:G62)</f>
        <v>98514.4</v>
      </c>
      <c r="H59" s="23">
        <f>SUM(H61:H62)</f>
        <v>98514.4</v>
      </c>
      <c r="I59" s="24">
        <f t="shared" si="2"/>
        <v>42.376396227202349</v>
      </c>
      <c r="J59" s="24">
        <f t="shared" si="3"/>
        <v>100</v>
      </c>
      <c r="K59" s="155"/>
      <c r="L59" s="156"/>
    </row>
    <row r="60" spans="1:12" s="122" customFormat="1" ht="20.25" x14ac:dyDescent="0.25">
      <c r="A60" s="152"/>
      <c r="B60" s="154"/>
      <c r="C60" s="158"/>
      <c r="D60" s="169"/>
      <c r="E60" s="22" t="s">
        <v>0</v>
      </c>
      <c r="F60" s="23"/>
      <c r="G60" s="23"/>
      <c r="H60" s="23"/>
      <c r="I60" s="24"/>
      <c r="J60" s="24"/>
      <c r="K60" s="155"/>
      <c r="L60" s="156"/>
    </row>
    <row r="61" spans="1:12" s="122" customFormat="1" ht="40.5" x14ac:dyDescent="0.25">
      <c r="A61" s="152"/>
      <c r="B61" s="154"/>
      <c r="C61" s="158"/>
      <c r="D61" s="169"/>
      <c r="E61" s="22" t="s">
        <v>93</v>
      </c>
      <c r="F61" s="23">
        <v>62930.3</v>
      </c>
      <c r="G61" s="23">
        <v>26667.599999999999</v>
      </c>
      <c r="H61" s="23">
        <v>26667.599999999999</v>
      </c>
      <c r="I61" s="24">
        <f t="shared" si="2"/>
        <v>42.37640691368069</v>
      </c>
      <c r="J61" s="24">
        <f t="shared" si="3"/>
        <v>100</v>
      </c>
      <c r="K61" s="155"/>
      <c r="L61" s="156"/>
    </row>
    <row r="62" spans="1:12" s="122" customFormat="1" ht="40.5" x14ac:dyDescent="0.25">
      <c r="A62" s="153"/>
      <c r="B62" s="154"/>
      <c r="C62" s="158"/>
      <c r="D62" s="169"/>
      <c r="E62" s="22" t="s">
        <v>94</v>
      </c>
      <c r="F62" s="23">
        <v>169544.4</v>
      </c>
      <c r="G62" s="23">
        <v>71846.8</v>
      </c>
      <c r="H62" s="23">
        <v>71846.8</v>
      </c>
      <c r="I62" s="24">
        <f t="shared" si="2"/>
        <v>42.376392260670364</v>
      </c>
      <c r="J62" s="24">
        <f t="shared" si="3"/>
        <v>100</v>
      </c>
      <c r="K62" s="155"/>
      <c r="L62" s="156"/>
    </row>
    <row r="63" spans="1:12" s="122" customFormat="1" ht="20.25" customHeight="1" x14ac:dyDescent="0.25">
      <c r="A63" s="124"/>
      <c r="B63" s="123"/>
      <c r="C63" s="158"/>
      <c r="D63" s="169" t="s">
        <v>449</v>
      </c>
      <c r="E63" s="22" t="s">
        <v>92</v>
      </c>
      <c r="F63" s="23">
        <f>SUM(F65:F66)</f>
        <v>570000</v>
      </c>
      <c r="G63" s="23">
        <f>SUM(G65:G66)</f>
        <v>0</v>
      </c>
      <c r="H63" s="23">
        <f>SUM(H65:H66)</f>
        <v>0</v>
      </c>
      <c r="I63" s="24">
        <f t="shared" ref="I63" si="14">G63/F63*100</f>
        <v>0</v>
      </c>
      <c r="J63" s="24">
        <f t="shared" ref="J63" si="15">IFERROR(H63/G63*100,0)</f>
        <v>0</v>
      </c>
      <c r="K63" s="26"/>
      <c r="L63" s="27"/>
    </row>
    <row r="64" spans="1:12" s="122" customFormat="1" ht="20.25" x14ac:dyDescent="0.25">
      <c r="A64" s="124"/>
      <c r="B64" s="123"/>
      <c r="C64" s="158"/>
      <c r="D64" s="169"/>
      <c r="E64" s="22" t="s">
        <v>0</v>
      </c>
      <c r="F64" s="23"/>
      <c r="G64" s="23"/>
      <c r="H64" s="23"/>
      <c r="I64" s="24"/>
      <c r="J64" s="24"/>
      <c r="K64" s="26"/>
      <c r="L64" s="27"/>
    </row>
    <row r="65" spans="1:12" s="122" customFormat="1" ht="40.5" x14ac:dyDescent="0.25">
      <c r="A65" s="124"/>
      <c r="B65" s="123"/>
      <c r="C65" s="158"/>
      <c r="D65" s="169"/>
      <c r="E65" s="22" t="s">
        <v>93</v>
      </c>
      <c r="F65" s="23">
        <v>564300</v>
      </c>
      <c r="G65" s="23">
        <v>0</v>
      </c>
      <c r="H65" s="23">
        <v>0</v>
      </c>
      <c r="I65" s="24">
        <f t="shared" ref="I65:I66" si="16">G65/F65*100</f>
        <v>0</v>
      </c>
      <c r="J65" s="24">
        <f t="shared" ref="J65:J66" si="17">IFERROR(H65/G65*100,0)</f>
        <v>0</v>
      </c>
      <c r="K65" s="26"/>
      <c r="L65" s="27"/>
    </row>
    <row r="66" spans="1:12" s="122" customFormat="1" ht="40.5" x14ac:dyDescent="0.25">
      <c r="A66" s="124"/>
      <c r="B66" s="123"/>
      <c r="C66" s="159"/>
      <c r="D66" s="169"/>
      <c r="E66" s="22" t="s">
        <v>94</v>
      </c>
      <c r="F66" s="23">
        <v>5700</v>
      </c>
      <c r="G66" s="23">
        <v>0</v>
      </c>
      <c r="H66" s="23">
        <v>0</v>
      </c>
      <c r="I66" s="24">
        <f t="shared" si="16"/>
        <v>0</v>
      </c>
      <c r="J66" s="24">
        <f t="shared" si="17"/>
        <v>0</v>
      </c>
      <c r="K66" s="26"/>
      <c r="L66" s="27"/>
    </row>
    <row r="67" spans="1:12" s="122" customFormat="1" ht="20.25" x14ac:dyDescent="0.25">
      <c r="A67" s="147" t="s">
        <v>269</v>
      </c>
      <c r="B67" s="154"/>
      <c r="C67" s="189" t="s">
        <v>159</v>
      </c>
      <c r="D67" s="169" t="s">
        <v>53</v>
      </c>
      <c r="E67" s="22" t="s">
        <v>92</v>
      </c>
      <c r="F67" s="23">
        <f t="shared" ref="F67:H67" si="18">F69+F70</f>
        <v>102572.63</v>
      </c>
      <c r="G67" s="23">
        <f t="shared" si="18"/>
        <v>81855.149999999994</v>
      </c>
      <c r="H67" s="23">
        <f t="shared" si="18"/>
        <v>81855.149999999994</v>
      </c>
      <c r="I67" s="24">
        <f t="shared" si="2"/>
        <v>79.802136300882594</v>
      </c>
      <c r="J67" s="24">
        <f t="shared" si="3"/>
        <v>100</v>
      </c>
      <c r="K67" s="155"/>
      <c r="L67" s="156"/>
    </row>
    <row r="68" spans="1:12" s="122" customFormat="1" ht="20.25" x14ac:dyDescent="0.25">
      <c r="A68" s="147"/>
      <c r="B68" s="154"/>
      <c r="C68" s="189"/>
      <c r="D68" s="169"/>
      <c r="E68" s="22" t="s">
        <v>0</v>
      </c>
      <c r="F68" s="23"/>
      <c r="G68" s="23"/>
      <c r="H68" s="23"/>
      <c r="I68" s="24"/>
      <c r="J68" s="24"/>
      <c r="K68" s="155"/>
      <c r="L68" s="156"/>
    </row>
    <row r="69" spans="1:12" s="122" customFormat="1" ht="40.5" x14ac:dyDescent="0.25">
      <c r="A69" s="147"/>
      <c r="B69" s="154"/>
      <c r="C69" s="189"/>
      <c r="D69" s="169"/>
      <c r="E69" s="22" t="s">
        <v>93</v>
      </c>
      <c r="F69" s="23">
        <v>97444</v>
      </c>
      <c r="G69" s="23">
        <v>77762.399999999994</v>
      </c>
      <c r="H69" s="23">
        <v>77762.399999999994</v>
      </c>
      <c r="I69" s="24">
        <f t="shared" si="2"/>
        <v>79.802142769180236</v>
      </c>
      <c r="J69" s="24">
        <f t="shared" si="3"/>
        <v>100</v>
      </c>
      <c r="K69" s="155"/>
      <c r="L69" s="156"/>
    </row>
    <row r="70" spans="1:12" s="122" customFormat="1" ht="40.5" x14ac:dyDescent="0.25">
      <c r="A70" s="147"/>
      <c r="B70" s="154"/>
      <c r="C70" s="189"/>
      <c r="D70" s="169"/>
      <c r="E70" s="22" t="s">
        <v>94</v>
      </c>
      <c r="F70" s="23">
        <v>5128.63</v>
      </c>
      <c r="G70" s="23">
        <v>4092.75</v>
      </c>
      <c r="H70" s="23">
        <v>4092.75</v>
      </c>
      <c r="I70" s="24">
        <f t="shared" si="2"/>
        <v>79.802013403189548</v>
      </c>
      <c r="J70" s="24">
        <f t="shared" si="3"/>
        <v>100</v>
      </c>
      <c r="K70" s="155"/>
      <c r="L70" s="156"/>
    </row>
    <row r="71" spans="1:12" s="122" customFormat="1" ht="20.25" x14ac:dyDescent="0.25">
      <c r="A71" s="151" t="s">
        <v>270</v>
      </c>
      <c r="B71" s="154"/>
      <c r="C71" s="157" t="s">
        <v>160</v>
      </c>
      <c r="D71" s="169" t="s">
        <v>251</v>
      </c>
      <c r="E71" s="22" t="s">
        <v>92</v>
      </c>
      <c r="F71" s="23">
        <v>1590319.2</v>
      </c>
      <c r="G71" s="23">
        <v>763558.7</v>
      </c>
      <c r="H71" s="23">
        <v>745598.08</v>
      </c>
      <c r="I71" s="24">
        <f t="shared" si="2"/>
        <v>48.012920928075317</v>
      </c>
      <c r="J71" s="24">
        <f t="shared" si="3"/>
        <v>97.647774820717785</v>
      </c>
      <c r="K71" s="155"/>
      <c r="L71" s="156"/>
    </row>
    <row r="72" spans="1:12" s="122" customFormat="1" ht="20.25" x14ac:dyDescent="0.25">
      <c r="A72" s="152"/>
      <c r="B72" s="154"/>
      <c r="C72" s="158"/>
      <c r="D72" s="169"/>
      <c r="E72" s="22" t="s">
        <v>0</v>
      </c>
      <c r="F72" s="23"/>
      <c r="G72" s="23"/>
      <c r="H72" s="23"/>
      <c r="I72" s="24"/>
      <c r="J72" s="24"/>
      <c r="K72" s="155"/>
      <c r="L72" s="156"/>
    </row>
    <row r="73" spans="1:12" s="122" customFormat="1" ht="40.5" x14ac:dyDescent="0.25">
      <c r="A73" s="152"/>
      <c r="B73" s="154"/>
      <c r="C73" s="158"/>
      <c r="D73" s="169"/>
      <c r="E73" s="22" t="s">
        <v>93</v>
      </c>
      <c r="F73" s="23">
        <v>1554495.3</v>
      </c>
      <c r="G73" s="23">
        <v>1076251.3999999999</v>
      </c>
      <c r="H73" s="23">
        <v>977697.3</v>
      </c>
      <c r="I73" s="24">
        <f t="shared" si="2"/>
        <v>69.234779931467145</v>
      </c>
      <c r="J73" s="24">
        <f t="shared" si="3"/>
        <v>90.842836534289304</v>
      </c>
      <c r="K73" s="155"/>
      <c r="L73" s="156"/>
    </row>
    <row r="74" spans="1:12" s="122" customFormat="1" ht="40.5" x14ac:dyDescent="0.25">
      <c r="A74" s="153"/>
      <c r="B74" s="154"/>
      <c r="C74" s="158"/>
      <c r="D74" s="169"/>
      <c r="E74" s="22" t="s">
        <v>94</v>
      </c>
      <c r="F74" s="23">
        <v>35823.9</v>
      </c>
      <c r="G74" s="23">
        <v>24802.6</v>
      </c>
      <c r="H74" s="23">
        <v>22531.4</v>
      </c>
      <c r="I74" s="24">
        <f t="shared" ref="I74:I136" si="19">G74/F74*100</f>
        <v>69.234784599108409</v>
      </c>
      <c r="J74" s="24">
        <f t="shared" ref="J74:J136" si="20">IFERROR(H74/G74*100,0)</f>
        <v>90.84289550289084</v>
      </c>
      <c r="K74" s="155"/>
      <c r="L74" s="156"/>
    </row>
    <row r="75" spans="1:12" s="122" customFormat="1" ht="20.25" x14ac:dyDescent="0.25">
      <c r="A75" s="147" t="s">
        <v>271</v>
      </c>
      <c r="B75" s="154"/>
      <c r="C75" s="189" t="s">
        <v>162</v>
      </c>
      <c r="D75" s="169" t="s">
        <v>55</v>
      </c>
      <c r="E75" s="22" t="s">
        <v>92</v>
      </c>
      <c r="F75" s="23">
        <f t="shared" ref="F75:H75" si="21">F77+F78</f>
        <v>54213.2</v>
      </c>
      <c r="G75" s="23">
        <f t="shared" si="21"/>
        <v>47621.07</v>
      </c>
      <c r="H75" s="23">
        <f t="shared" si="21"/>
        <v>47621.07</v>
      </c>
      <c r="I75" s="24">
        <f t="shared" si="19"/>
        <v>87.840359912346074</v>
      </c>
      <c r="J75" s="24">
        <f t="shared" si="20"/>
        <v>100</v>
      </c>
      <c r="K75" s="155"/>
      <c r="L75" s="156"/>
    </row>
    <row r="76" spans="1:12" s="122" customFormat="1" ht="20.25" x14ac:dyDescent="0.25">
      <c r="A76" s="147"/>
      <c r="B76" s="154"/>
      <c r="C76" s="189"/>
      <c r="D76" s="169"/>
      <c r="E76" s="22" t="s">
        <v>0</v>
      </c>
      <c r="F76" s="23"/>
      <c r="G76" s="23"/>
      <c r="H76" s="23"/>
      <c r="I76" s="24"/>
      <c r="J76" s="24"/>
      <c r="K76" s="155"/>
      <c r="L76" s="156"/>
    </row>
    <row r="77" spans="1:12" s="122" customFormat="1" ht="66.75" customHeight="1" x14ac:dyDescent="0.25">
      <c r="A77" s="147"/>
      <c r="B77" s="154"/>
      <c r="C77" s="189"/>
      <c r="D77" s="169"/>
      <c r="E77" s="22" t="s">
        <v>93</v>
      </c>
      <c r="F77" s="23">
        <v>53671.1</v>
      </c>
      <c r="G77" s="23">
        <v>47144.97</v>
      </c>
      <c r="H77" s="23">
        <v>47144.97</v>
      </c>
      <c r="I77" s="24">
        <f t="shared" si="19"/>
        <v>87.840513796065295</v>
      </c>
      <c r="J77" s="24">
        <f t="shared" si="20"/>
        <v>100</v>
      </c>
      <c r="K77" s="155"/>
      <c r="L77" s="156"/>
    </row>
    <row r="78" spans="1:12" s="122" customFormat="1" ht="40.5" x14ac:dyDescent="0.25">
      <c r="A78" s="147"/>
      <c r="B78" s="154"/>
      <c r="C78" s="189"/>
      <c r="D78" s="169"/>
      <c r="E78" s="22" t="s">
        <v>94</v>
      </c>
      <c r="F78" s="23">
        <v>542.1</v>
      </c>
      <c r="G78" s="23">
        <v>476.1</v>
      </c>
      <c r="H78" s="23">
        <v>476.1</v>
      </c>
      <c r="I78" s="24">
        <f t="shared" si="19"/>
        <v>87.825124515772004</v>
      </c>
      <c r="J78" s="24">
        <f t="shared" si="20"/>
        <v>100</v>
      </c>
      <c r="K78" s="155"/>
      <c r="L78" s="156"/>
    </row>
    <row r="79" spans="1:12" s="122" customFormat="1" ht="20.25" x14ac:dyDescent="0.25">
      <c r="A79" s="147" t="s">
        <v>272</v>
      </c>
      <c r="B79" s="154"/>
      <c r="C79" s="189" t="s">
        <v>189</v>
      </c>
      <c r="D79" s="169" t="s">
        <v>181</v>
      </c>
      <c r="E79" s="22" t="s">
        <v>92</v>
      </c>
      <c r="F79" s="23">
        <f t="shared" ref="F79:H79" si="22">F81+F82</f>
        <v>131250</v>
      </c>
      <c r="G79" s="23">
        <f t="shared" si="22"/>
        <v>60500</v>
      </c>
      <c r="H79" s="23">
        <f t="shared" si="22"/>
        <v>58500</v>
      </c>
      <c r="I79" s="24">
        <f t="shared" si="19"/>
        <v>46.095238095238095</v>
      </c>
      <c r="J79" s="24">
        <f t="shared" si="20"/>
        <v>96.694214876033058</v>
      </c>
      <c r="K79" s="155"/>
      <c r="L79" s="156"/>
    </row>
    <row r="80" spans="1:12" s="122" customFormat="1" ht="20.25" x14ac:dyDescent="0.25">
      <c r="A80" s="147"/>
      <c r="B80" s="154"/>
      <c r="C80" s="189"/>
      <c r="D80" s="169"/>
      <c r="E80" s="22" t="s">
        <v>0</v>
      </c>
      <c r="F80" s="23"/>
      <c r="G80" s="23"/>
      <c r="H80" s="23"/>
      <c r="I80" s="24"/>
      <c r="J80" s="24"/>
      <c r="K80" s="155"/>
      <c r="L80" s="156"/>
    </row>
    <row r="81" spans="1:12" s="122" customFormat="1" ht="60" customHeight="1" x14ac:dyDescent="0.25">
      <c r="A81" s="147"/>
      <c r="B81" s="154"/>
      <c r="C81" s="189"/>
      <c r="D81" s="169"/>
      <c r="E81" s="22" t="s">
        <v>93</v>
      </c>
      <c r="F81" s="23">
        <v>124687.5</v>
      </c>
      <c r="G81" s="23">
        <v>57475</v>
      </c>
      <c r="H81" s="23">
        <v>55575</v>
      </c>
      <c r="I81" s="24">
        <f t="shared" si="19"/>
        <v>46.095238095238095</v>
      </c>
      <c r="J81" s="24">
        <f t="shared" si="20"/>
        <v>96.694214876033058</v>
      </c>
      <c r="K81" s="155"/>
      <c r="L81" s="156"/>
    </row>
    <row r="82" spans="1:12" s="122" customFormat="1" ht="78" customHeight="1" x14ac:dyDescent="0.25">
      <c r="A82" s="147"/>
      <c r="B82" s="154"/>
      <c r="C82" s="189"/>
      <c r="D82" s="169"/>
      <c r="E82" s="22" t="s">
        <v>94</v>
      </c>
      <c r="F82" s="23">
        <v>6562.5</v>
      </c>
      <c r="G82" s="23">
        <v>3025</v>
      </c>
      <c r="H82" s="23">
        <v>2925</v>
      </c>
      <c r="I82" s="24">
        <f t="shared" si="19"/>
        <v>46.095238095238095</v>
      </c>
      <c r="J82" s="24">
        <f t="shared" si="20"/>
        <v>96.694214876033058</v>
      </c>
      <c r="K82" s="155"/>
      <c r="L82" s="156"/>
    </row>
    <row r="83" spans="1:12" s="122" customFormat="1" ht="20.25" x14ac:dyDescent="0.25">
      <c r="A83" s="151" t="s">
        <v>273</v>
      </c>
      <c r="B83" s="154"/>
      <c r="C83" s="189" t="s">
        <v>163</v>
      </c>
      <c r="D83" s="169" t="s">
        <v>56</v>
      </c>
      <c r="E83" s="22" t="s">
        <v>92</v>
      </c>
      <c r="F83" s="23">
        <f t="shared" ref="F83:H83" si="23">F85+F86</f>
        <v>518521.5</v>
      </c>
      <c r="G83" s="23">
        <f t="shared" si="23"/>
        <v>452669.31</v>
      </c>
      <c r="H83" s="23">
        <f t="shared" si="23"/>
        <v>452669.31</v>
      </c>
      <c r="I83" s="24">
        <f t="shared" si="19"/>
        <v>87.300007810669371</v>
      </c>
      <c r="J83" s="24">
        <f t="shared" si="20"/>
        <v>100</v>
      </c>
      <c r="K83" s="155"/>
      <c r="L83" s="156"/>
    </row>
    <row r="84" spans="1:12" s="122" customFormat="1" ht="20.25" x14ac:dyDescent="0.25">
      <c r="A84" s="152"/>
      <c r="B84" s="154"/>
      <c r="C84" s="189"/>
      <c r="D84" s="169"/>
      <c r="E84" s="22" t="s">
        <v>0</v>
      </c>
      <c r="F84" s="23"/>
      <c r="G84" s="23"/>
      <c r="H84" s="23"/>
      <c r="I84" s="24"/>
      <c r="J84" s="24"/>
      <c r="K84" s="155"/>
      <c r="L84" s="156"/>
    </row>
    <row r="85" spans="1:12" s="122" customFormat="1" ht="103.5" customHeight="1" x14ac:dyDescent="0.25">
      <c r="A85" s="152"/>
      <c r="B85" s="154"/>
      <c r="C85" s="189"/>
      <c r="D85" s="169"/>
      <c r="E85" s="22" t="s">
        <v>93</v>
      </c>
      <c r="F85" s="23">
        <v>80306.2</v>
      </c>
      <c r="G85" s="23">
        <v>75682.8</v>
      </c>
      <c r="H85" s="23">
        <v>75682.8</v>
      </c>
      <c r="I85" s="24">
        <f t="shared" si="19"/>
        <v>94.242785737589386</v>
      </c>
      <c r="J85" s="24">
        <f t="shared" si="20"/>
        <v>100</v>
      </c>
      <c r="K85" s="155"/>
      <c r="L85" s="156"/>
    </row>
    <row r="86" spans="1:12" s="122" customFormat="1" ht="66.75" customHeight="1" x14ac:dyDescent="0.25">
      <c r="A86" s="153"/>
      <c r="B86" s="154"/>
      <c r="C86" s="189"/>
      <c r="D86" s="169"/>
      <c r="E86" s="22" t="s">
        <v>94</v>
      </c>
      <c r="F86" s="23">
        <v>438215.3</v>
      </c>
      <c r="G86" s="23">
        <v>376986.51</v>
      </c>
      <c r="H86" s="23">
        <v>376986.51</v>
      </c>
      <c r="I86" s="24">
        <f t="shared" si="19"/>
        <v>86.027692323841734</v>
      </c>
      <c r="J86" s="24">
        <f t="shared" si="20"/>
        <v>100</v>
      </c>
      <c r="K86" s="155"/>
      <c r="L86" s="156"/>
    </row>
    <row r="87" spans="1:12" s="122" customFormat="1" ht="20.25" x14ac:dyDescent="0.25">
      <c r="A87" s="147" t="s">
        <v>274</v>
      </c>
      <c r="B87" s="154"/>
      <c r="C87" s="157" t="s">
        <v>161</v>
      </c>
      <c r="D87" s="169" t="s">
        <v>249</v>
      </c>
      <c r="E87" s="22" t="s">
        <v>92</v>
      </c>
      <c r="F87" s="23">
        <f t="shared" ref="F87:H87" si="24">F89+F90</f>
        <v>39740.659999999996</v>
      </c>
      <c r="G87" s="23">
        <f t="shared" si="24"/>
        <v>22175.8</v>
      </c>
      <c r="H87" s="23">
        <f t="shared" si="24"/>
        <v>22175.8</v>
      </c>
      <c r="I87" s="24">
        <f t="shared" si="19"/>
        <v>55.801287648468858</v>
      </c>
      <c r="J87" s="24">
        <f t="shared" si="20"/>
        <v>100</v>
      </c>
      <c r="K87" s="155"/>
      <c r="L87" s="156"/>
    </row>
    <row r="88" spans="1:12" s="122" customFormat="1" ht="20.25" x14ac:dyDescent="0.25">
      <c r="A88" s="147"/>
      <c r="B88" s="154"/>
      <c r="C88" s="158"/>
      <c r="D88" s="169"/>
      <c r="E88" s="22" t="s">
        <v>0</v>
      </c>
      <c r="F88" s="23"/>
      <c r="G88" s="23"/>
      <c r="H88" s="23"/>
      <c r="I88" s="24"/>
      <c r="J88" s="24"/>
      <c r="K88" s="155"/>
      <c r="L88" s="156"/>
    </row>
    <row r="89" spans="1:12" s="122" customFormat="1" ht="40.5" x14ac:dyDescent="0.25">
      <c r="A89" s="147"/>
      <c r="B89" s="154"/>
      <c r="C89" s="158"/>
      <c r="D89" s="169"/>
      <c r="E89" s="22" t="s">
        <v>93</v>
      </c>
      <c r="F89" s="23">
        <v>37753.599999999999</v>
      </c>
      <c r="G89" s="23">
        <v>21067</v>
      </c>
      <c r="H89" s="23">
        <v>21067</v>
      </c>
      <c r="I89" s="24">
        <f t="shared" si="19"/>
        <v>55.801301067977626</v>
      </c>
      <c r="J89" s="24">
        <f t="shared" si="20"/>
        <v>100</v>
      </c>
      <c r="K89" s="155"/>
      <c r="L89" s="156"/>
    </row>
    <row r="90" spans="1:12" s="122" customFormat="1" ht="40.5" x14ac:dyDescent="0.25">
      <c r="A90" s="147"/>
      <c r="B90" s="154"/>
      <c r="C90" s="158"/>
      <c r="D90" s="169"/>
      <c r="E90" s="22" t="s">
        <v>94</v>
      </c>
      <c r="F90" s="23">
        <v>1987.06</v>
      </c>
      <c r="G90" s="23">
        <v>1108.8</v>
      </c>
      <c r="H90" s="23">
        <v>1108.8</v>
      </c>
      <c r="I90" s="24">
        <f t="shared" si="19"/>
        <v>55.801032681448973</v>
      </c>
      <c r="J90" s="24">
        <f t="shared" si="20"/>
        <v>100</v>
      </c>
      <c r="K90" s="155"/>
      <c r="L90" s="156"/>
    </row>
    <row r="91" spans="1:12" s="122" customFormat="1" ht="20.25" x14ac:dyDescent="0.25">
      <c r="A91" s="151" t="s">
        <v>275</v>
      </c>
      <c r="B91" s="154"/>
      <c r="C91" s="189" t="s">
        <v>190</v>
      </c>
      <c r="D91" s="169" t="s">
        <v>57</v>
      </c>
      <c r="E91" s="22" t="s">
        <v>92</v>
      </c>
      <c r="F91" s="23">
        <f t="shared" ref="F91:H91" si="25">F93+F94</f>
        <v>35291.050000000003</v>
      </c>
      <c r="G91" s="23">
        <f t="shared" si="25"/>
        <v>19261.809999999998</v>
      </c>
      <c r="H91" s="23">
        <f t="shared" si="25"/>
        <v>19188.02</v>
      </c>
      <c r="I91" s="24">
        <f t="shared" si="19"/>
        <v>54.579872233894989</v>
      </c>
      <c r="J91" s="24">
        <f t="shared" si="20"/>
        <v>99.616910352661577</v>
      </c>
      <c r="K91" s="155"/>
      <c r="L91" s="156"/>
    </row>
    <row r="92" spans="1:12" s="122" customFormat="1" ht="20.25" x14ac:dyDescent="0.25">
      <c r="A92" s="152"/>
      <c r="B92" s="154"/>
      <c r="C92" s="189"/>
      <c r="D92" s="169"/>
      <c r="E92" s="22" t="s">
        <v>0</v>
      </c>
      <c r="F92" s="23"/>
      <c r="G92" s="23"/>
      <c r="H92" s="23"/>
      <c r="I92" s="24"/>
      <c r="J92" s="24"/>
      <c r="K92" s="155"/>
      <c r="L92" s="156"/>
    </row>
    <row r="93" spans="1:12" s="122" customFormat="1" ht="133.5" customHeight="1" x14ac:dyDescent="0.25">
      <c r="A93" s="152"/>
      <c r="B93" s="154"/>
      <c r="C93" s="189"/>
      <c r="D93" s="169"/>
      <c r="E93" s="22" t="s">
        <v>93</v>
      </c>
      <c r="F93" s="23">
        <v>33526.5</v>
      </c>
      <c r="G93" s="23">
        <v>18298.689999999999</v>
      </c>
      <c r="H93" s="23">
        <v>18226.57</v>
      </c>
      <c r="I93" s="24">
        <f t="shared" si="19"/>
        <v>54.579780173892289</v>
      </c>
      <c r="J93" s="24">
        <f t="shared" si="20"/>
        <v>99.605873425911923</v>
      </c>
      <c r="K93" s="155"/>
      <c r="L93" s="156"/>
    </row>
    <row r="94" spans="1:12" s="122" customFormat="1" ht="119.25" customHeight="1" x14ac:dyDescent="0.25">
      <c r="A94" s="153"/>
      <c r="B94" s="154"/>
      <c r="C94" s="189"/>
      <c r="D94" s="169"/>
      <c r="E94" s="22" t="s">
        <v>94</v>
      </c>
      <c r="F94" s="23">
        <v>1764.55</v>
      </c>
      <c r="G94" s="23">
        <v>963.12</v>
      </c>
      <c r="H94" s="23">
        <v>961.45</v>
      </c>
      <c r="I94" s="24">
        <f t="shared" si="19"/>
        <v>54.581621376554935</v>
      </c>
      <c r="J94" s="24">
        <f t="shared" si="20"/>
        <v>99.826605199767428</v>
      </c>
      <c r="K94" s="155"/>
      <c r="L94" s="156"/>
    </row>
    <row r="95" spans="1:12" s="122" customFormat="1" ht="20.25" customHeight="1" x14ac:dyDescent="0.25">
      <c r="A95" s="219" t="s">
        <v>2</v>
      </c>
      <c r="B95" s="228" t="s">
        <v>95</v>
      </c>
      <c r="C95" s="222"/>
      <c r="D95" s="222"/>
      <c r="E95" s="44" t="s">
        <v>92</v>
      </c>
      <c r="F95" s="45">
        <f>F97+F98</f>
        <v>123623.71</v>
      </c>
      <c r="G95" s="45">
        <f t="shared" ref="G95:H95" si="26">G97+G98</f>
        <v>50194.398999999998</v>
      </c>
      <c r="H95" s="45">
        <f t="shared" si="26"/>
        <v>37769.516199999998</v>
      </c>
      <c r="I95" s="46">
        <f t="shared" si="19"/>
        <v>40.602566449429474</v>
      </c>
      <c r="J95" s="46">
        <f t="shared" si="20"/>
        <v>75.246475607766513</v>
      </c>
      <c r="K95" s="225" t="s">
        <v>431</v>
      </c>
      <c r="L95" s="218"/>
    </row>
    <row r="96" spans="1:12" s="122" customFormat="1" ht="20.25" x14ac:dyDescent="0.25">
      <c r="A96" s="220"/>
      <c r="B96" s="229"/>
      <c r="C96" s="223"/>
      <c r="D96" s="223"/>
      <c r="E96" s="44" t="s">
        <v>0</v>
      </c>
      <c r="F96" s="45"/>
      <c r="G96" s="45"/>
      <c r="H96" s="45"/>
      <c r="I96" s="46"/>
      <c r="J96" s="46"/>
      <c r="K96" s="226"/>
      <c r="L96" s="218"/>
    </row>
    <row r="97" spans="1:12" s="122" customFormat="1" ht="40.5" x14ac:dyDescent="0.25">
      <c r="A97" s="220"/>
      <c r="B97" s="229"/>
      <c r="C97" s="223"/>
      <c r="D97" s="223"/>
      <c r="E97" s="44" t="s">
        <v>93</v>
      </c>
      <c r="F97" s="45">
        <f>SUM(F102+F106)</f>
        <v>117442.5</v>
      </c>
      <c r="G97" s="45">
        <f t="shared" ref="G97:H98" si="27">SUM(G102+G106)</f>
        <v>47684.678999999996</v>
      </c>
      <c r="H97" s="45">
        <f t="shared" si="27"/>
        <v>35881.040000000001</v>
      </c>
      <c r="I97" s="46">
        <f t="shared" si="19"/>
        <v>40.602574877067497</v>
      </c>
      <c r="J97" s="46">
        <f t="shared" si="20"/>
        <v>75.246474868793825</v>
      </c>
      <c r="K97" s="226"/>
      <c r="L97" s="218"/>
    </row>
    <row r="98" spans="1:12" s="122" customFormat="1" ht="40.5" x14ac:dyDescent="0.25">
      <c r="A98" s="221"/>
      <c r="B98" s="230"/>
      <c r="C98" s="224"/>
      <c r="D98" s="224"/>
      <c r="E98" s="44" t="s">
        <v>94</v>
      </c>
      <c r="F98" s="45">
        <f>SUM(F103+F107)</f>
        <v>6181.21</v>
      </c>
      <c r="G98" s="45">
        <f t="shared" si="27"/>
        <v>2509.7199999999998</v>
      </c>
      <c r="H98" s="45">
        <f t="shared" si="27"/>
        <v>1888.4762000000001</v>
      </c>
      <c r="I98" s="46">
        <f t="shared" si="19"/>
        <v>40.602406324975206</v>
      </c>
      <c r="J98" s="46">
        <f t="shared" si="20"/>
        <v>75.246489648247618</v>
      </c>
      <c r="K98" s="227"/>
      <c r="L98" s="218"/>
    </row>
    <row r="99" spans="1:12" s="122" customFormat="1" ht="20.25" x14ac:dyDescent="0.25">
      <c r="A99" s="6"/>
      <c r="B99" s="52" t="s">
        <v>0</v>
      </c>
      <c r="C99" s="43"/>
      <c r="D99" s="43"/>
      <c r="E99" s="5"/>
      <c r="F99" s="45"/>
      <c r="G99" s="45"/>
      <c r="H99" s="45"/>
      <c r="I99" s="91"/>
      <c r="J99" s="91"/>
      <c r="K99" s="6"/>
      <c r="L99" s="7" t="s">
        <v>77</v>
      </c>
    </row>
    <row r="100" spans="1:12" s="122" customFormat="1" ht="20.25" x14ac:dyDescent="0.25">
      <c r="A100" s="147" t="s">
        <v>276</v>
      </c>
      <c r="B100" s="154"/>
      <c r="C100" s="189" t="s">
        <v>96</v>
      </c>
      <c r="D100" s="169" t="s">
        <v>417</v>
      </c>
      <c r="E100" s="22" t="s">
        <v>92</v>
      </c>
      <c r="F100" s="23">
        <f t="shared" ref="F100:H100" si="28">F102+F103</f>
        <v>98360.55</v>
      </c>
      <c r="G100" s="23">
        <f t="shared" si="28"/>
        <v>50194.398999999998</v>
      </c>
      <c r="H100" s="23">
        <f t="shared" si="28"/>
        <v>37769.516199999998</v>
      </c>
      <c r="I100" s="24">
        <f t="shared" si="19"/>
        <v>51.031027175020874</v>
      </c>
      <c r="J100" s="24">
        <f t="shared" si="20"/>
        <v>75.246475607766513</v>
      </c>
      <c r="K100" s="155"/>
      <c r="L100" s="156"/>
    </row>
    <row r="101" spans="1:12" s="122" customFormat="1" ht="20.25" x14ac:dyDescent="0.25">
      <c r="A101" s="147"/>
      <c r="B101" s="154"/>
      <c r="C101" s="189"/>
      <c r="D101" s="169"/>
      <c r="E101" s="22" t="s">
        <v>0</v>
      </c>
      <c r="F101" s="23"/>
      <c r="G101" s="23"/>
      <c r="H101" s="23"/>
      <c r="I101" s="24"/>
      <c r="J101" s="24"/>
      <c r="K101" s="155"/>
      <c r="L101" s="156"/>
    </row>
    <row r="102" spans="1:12" s="122" customFormat="1" ht="93" customHeight="1" x14ac:dyDescent="0.25">
      <c r="A102" s="147"/>
      <c r="B102" s="154"/>
      <c r="C102" s="189"/>
      <c r="D102" s="169"/>
      <c r="E102" s="22" t="s">
        <v>93</v>
      </c>
      <c r="F102" s="23">
        <v>93442.5</v>
      </c>
      <c r="G102" s="31">
        <v>47684.678999999996</v>
      </c>
      <c r="H102" s="31">
        <v>35881.040000000001</v>
      </c>
      <c r="I102" s="24">
        <f t="shared" si="19"/>
        <v>51.031039409262377</v>
      </c>
      <c r="J102" s="24">
        <f t="shared" si="20"/>
        <v>75.246474868793825</v>
      </c>
      <c r="K102" s="155"/>
      <c r="L102" s="156"/>
    </row>
    <row r="103" spans="1:12" s="122" customFormat="1" ht="82.5" customHeight="1" x14ac:dyDescent="0.25">
      <c r="A103" s="147"/>
      <c r="B103" s="154"/>
      <c r="C103" s="189"/>
      <c r="D103" s="169"/>
      <c r="E103" s="22" t="s">
        <v>94</v>
      </c>
      <c r="F103" s="23">
        <v>4918.05</v>
      </c>
      <c r="G103" s="31">
        <v>2509.7199999999998</v>
      </c>
      <c r="H103" s="31">
        <v>1888.4762000000001</v>
      </c>
      <c r="I103" s="24">
        <f t="shared" si="19"/>
        <v>51.030794725551786</v>
      </c>
      <c r="J103" s="24">
        <f t="shared" si="20"/>
        <v>75.246489648247618</v>
      </c>
      <c r="K103" s="155"/>
      <c r="L103" s="156"/>
    </row>
    <row r="104" spans="1:12" s="122" customFormat="1" ht="20.25" x14ac:dyDescent="0.25">
      <c r="A104" s="147" t="s">
        <v>276</v>
      </c>
      <c r="B104" s="154"/>
      <c r="C104" s="189"/>
      <c r="D104" s="169" t="s">
        <v>101</v>
      </c>
      <c r="E104" s="22" t="s">
        <v>92</v>
      </c>
      <c r="F104" s="23">
        <f t="shared" ref="F104:H104" si="29">F106+F107</f>
        <v>25263.16</v>
      </c>
      <c r="G104" s="23">
        <f t="shared" si="29"/>
        <v>0</v>
      </c>
      <c r="H104" s="23">
        <f t="shared" si="29"/>
        <v>0</v>
      </c>
      <c r="I104" s="24">
        <f t="shared" si="19"/>
        <v>0</v>
      </c>
      <c r="J104" s="24">
        <f t="shared" si="20"/>
        <v>0</v>
      </c>
      <c r="K104" s="155"/>
      <c r="L104" s="156"/>
    </row>
    <row r="105" spans="1:12" s="122" customFormat="1" ht="20.25" x14ac:dyDescent="0.25">
      <c r="A105" s="147"/>
      <c r="B105" s="154"/>
      <c r="C105" s="189"/>
      <c r="D105" s="169"/>
      <c r="E105" s="22" t="s">
        <v>0</v>
      </c>
      <c r="F105" s="23"/>
      <c r="G105" s="23"/>
      <c r="H105" s="23"/>
      <c r="I105" s="24"/>
      <c r="J105" s="24"/>
      <c r="K105" s="155"/>
      <c r="L105" s="156"/>
    </row>
    <row r="106" spans="1:12" s="122" customFormat="1" ht="40.5" x14ac:dyDescent="0.25">
      <c r="A106" s="147"/>
      <c r="B106" s="154"/>
      <c r="C106" s="189"/>
      <c r="D106" s="169"/>
      <c r="E106" s="22" t="s">
        <v>93</v>
      </c>
      <c r="F106" s="23">
        <v>24000</v>
      </c>
      <c r="G106" s="31">
        <v>0</v>
      </c>
      <c r="H106" s="31">
        <v>0</v>
      </c>
      <c r="I106" s="24">
        <f t="shared" si="19"/>
        <v>0</v>
      </c>
      <c r="J106" s="24">
        <f t="shared" si="20"/>
        <v>0</v>
      </c>
      <c r="K106" s="155"/>
      <c r="L106" s="156"/>
    </row>
    <row r="107" spans="1:12" s="122" customFormat="1" ht="40.5" x14ac:dyDescent="0.25">
      <c r="A107" s="147"/>
      <c r="B107" s="154"/>
      <c r="C107" s="189"/>
      <c r="D107" s="169"/>
      <c r="E107" s="22" t="s">
        <v>94</v>
      </c>
      <c r="F107" s="23">
        <v>1263.1600000000001</v>
      </c>
      <c r="G107" s="31">
        <v>0</v>
      </c>
      <c r="H107" s="31">
        <v>0</v>
      </c>
      <c r="I107" s="24">
        <f t="shared" si="19"/>
        <v>0</v>
      </c>
      <c r="J107" s="24">
        <f t="shared" si="20"/>
        <v>0</v>
      </c>
      <c r="K107" s="155"/>
      <c r="L107" s="156"/>
    </row>
    <row r="108" spans="1:12" s="122" customFormat="1" ht="20.25" x14ac:dyDescent="0.25">
      <c r="A108" s="208" t="s">
        <v>3</v>
      </c>
      <c r="B108" s="212" t="s">
        <v>97</v>
      </c>
      <c r="C108" s="211"/>
      <c r="D108" s="211"/>
      <c r="E108" s="71" t="s">
        <v>92</v>
      </c>
      <c r="F108" s="45">
        <f>F110+F111</f>
        <v>377848.2</v>
      </c>
      <c r="G108" s="45">
        <f t="shared" ref="G108:H108" si="30">G110+G111</f>
        <v>227445.79892</v>
      </c>
      <c r="H108" s="45">
        <f t="shared" si="30"/>
        <v>225683.13200000001</v>
      </c>
      <c r="I108" s="46">
        <f t="shared" si="19"/>
        <v>60.195019830715083</v>
      </c>
      <c r="J108" s="46">
        <f t="shared" si="20"/>
        <v>99.225016716787124</v>
      </c>
      <c r="K108" s="214" t="s">
        <v>98</v>
      </c>
      <c r="L108" s="214"/>
    </row>
    <row r="109" spans="1:12" s="122" customFormat="1" ht="20.25" x14ac:dyDescent="0.25">
      <c r="A109" s="208"/>
      <c r="B109" s="212"/>
      <c r="C109" s="211"/>
      <c r="D109" s="211"/>
      <c r="E109" s="72" t="s">
        <v>0</v>
      </c>
      <c r="F109" s="45"/>
      <c r="G109" s="45"/>
      <c r="H109" s="45"/>
      <c r="I109" s="46"/>
      <c r="J109" s="46"/>
      <c r="K109" s="214"/>
      <c r="L109" s="214"/>
    </row>
    <row r="110" spans="1:12" s="122" customFormat="1" ht="40.5" x14ac:dyDescent="0.25">
      <c r="A110" s="208"/>
      <c r="B110" s="212"/>
      <c r="C110" s="211"/>
      <c r="D110" s="211"/>
      <c r="E110" s="5" t="s">
        <v>99</v>
      </c>
      <c r="F110" s="45">
        <f>F115+F119</f>
        <v>377748.7</v>
      </c>
      <c r="G110" s="45">
        <f t="shared" ref="G110:H110" si="31">G115+G119</f>
        <v>227445.79892</v>
      </c>
      <c r="H110" s="45">
        <f t="shared" si="31"/>
        <v>225683.13200000001</v>
      </c>
      <c r="I110" s="46">
        <f t="shared" si="19"/>
        <v>60.210875357082628</v>
      </c>
      <c r="J110" s="46">
        <f t="shared" si="20"/>
        <v>99.225016716787124</v>
      </c>
      <c r="K110" s="214"/>
      <c r="L110" s="214"/>
    </row>
    <row r="111" spans="1:12" s="122" customFormat="1" ht="40.5" x14ac:dyDescent="0.25">
      <c r="A111" s="208"/>
      <c r="B111" s="212"/>
      <c r="C111" s="211"/>
      <c r="D111" s="211"/>
      <c r="E111" s="5" t="s">
        <v>100</v>
      </c>
      <c r="F111" s="45">
        <f>F116+F120</f>
        <v>99.5</v>
      </c>
      <c r="G111" s="45">
        <f t="shared" ref="G111:H111" si="32">G116+G120</f>
        <v>0</v>
      </c>
      <c r="H111" s="45">
        <f t="shared" si="32"/>
        <v>0</v>
      </c>
      <c r="I111" s="46">
        <f t="shared" si="19"/>
        <v>0</v>
      </c>
      <c r="J111" s="46">
        <f t="shared" si="20"/>
        <v>0</v>
      </c>
      <c r="K111" s="214"/>
      <c r="L111" s="214"/>
    </row>
    <row r="112" spans="1:12" s="122" customFormat="1" ht="20.25" x14ac:dyDescent="0.3">
      <c r="A112" s="6"/>
      <c r="B112" s="6" t="s">
        <v>0</v>
      </c>
      <c r="C112" s="73"/>
      <c r="D112" s="73"/>
      <c r="E112" s="5"/>
      <c r="F112" s="45"/>
      <c r="G112" s="45"/>
      <c r="H112" s="45"/>
      <c r="I112" s="74"/>
      <c r="J112" s="74"/>
      <c r="K112" s="48"/>
      <c r="L112" s="75"/>
    </row>
    <row r="113" spans="1:12" s="122" customFormat="1" ht="20.25" x14ac:dyDescent="0.25">
      <c r="A113" s="147" t="s">
        <v>277</v>
      </c>
      <c r="B113" s="154"/>
      <c r="C113" s="189" t="s">
        <v>191</v>
      </c>
      <c r="D113" s="169" t="s">
        <v>228</v>
      </c>
      <c r="E113" s="22" t="s">
        <v>92</v>
      </c>
      <c r="F113" s="23">
        <f t="shared" ref="F113:H113" si="33">F115+F116</f>
        <v>367898.3</v>
      </c>
      <c r="G113" s="23">
        <f t="shared" si="33"/>
        <v>227445.79892</v>
      </c>
      <c r="H113" s="23">
        <f t="shared" si="33"/>
        <v>225683.13200000001</v>
      </c>
      <c r="I113" s="24">
        <f t="shared" si="19"/>
        <v>61.823008945678737</v>
      </c>
      <c r="J113" s="24">
        <f t="shared" si="20"/>
        <v>99.225016716787124</v>
      </c>
      <c r="K113" s="155"/>
      <c r="L113" s="156"/>
    </row>
    <row r="114" spans="1:12" s="122" customFormat="1" ht="20.25" x14ac:dyDescent="0.25">
      <c r="A114" s="147"/>
      <c r="B114" s="154"/>
      <c r="C114" s="189"/>
      <c r="D114" s="169"/>
      <c r="E114" s="22" t="s">
        <v>0</v>
      </c>
      <c r="F114" s="23"/>
      <c r="G114" s="23"/>
      <c r="H114" s="23"/>
      <c r="I114" s="24"/>
      <c r="J114" s="24"/>
      <c r="K114" s="155"/>
      <c r="L114" s="156"/>
    </row>
    <row r="115" spans="1:12" s="122" customFormat="1" ht="46.5" customHeight="1" x14ac:dyDescent="0.25">
      <c r="A115" s="147"/>
      <c r="B115" s="154"/>
      <c r="C115" s="189"/>
      <c r="D115" s="169"/>
      <c r="E115" s="22" t="s">
        <v>93</v>
      </c>
      <c r="F115" s="23">
        <v>367898.3</v>
      </c>
      <c r="G115" s="23">
        <v>227445.79892</v>
      </c>
      <c r="H115" s="23">
        <v>225683.13200000001</v>
      </c>
      <c r="I115" s="24">
        <f t="shared" si="19"/>
        <v>61.823008945678737</v>
      </c>
      <c r="J115" s="24">
        <f t="shared" si="20"/>
        <v>99.225016716787124</v>
      </c>
      <c r="K115" s="155"/>
      <c r="L115" s="156"/>
    </row>
    <row r="116" spans="1:12" s="122" customFormat="1" ht="54" customHeight="1" x14ac:dyDescent="0.25">
      <c r="A116" s="147"/>
      <c r="B116" s="154"/>
      <c r="C116" s="189"/>
      <c r="D116" s="169"/>
      <c r="E116" s="22" t="s">
        <v>94</v>
      </c>
      <c r="F116" s="23">
        <v>0</v>
      </c>
      <c r="G116" s="23">
        <v>0</v>
      </c>
      <c r="H116" s="23">
        <v>0</v>
      </c>
      <c r="I116" s="24"/>
      <c r="J116" s="24"/>
      <c r="K116" s="155"/>
      <c r="L116" s="156"/>
    </row>
    <row r="117" spans="1:12" s="122" customFormat="1" ht="20.25" x14ac:dyDescent="0.25">
      <c r="A117" s="147" t="s">
        <v>278</v>
      </c>
      <c r="B117" s="154"/>
      <c r="C117" s="189" t="s">
        <v>102</v>
      </c>
      <c r="D117" s="169" t="s">
        <v>229</v>
      </c>
      <c r="E117" s="22" t="s">
        <v>92</v>
      </c>
      <c r="F117" s="23">
        <f t="shared" ref="F117:H117" si="34">F119+F120</f>
        <v>9949.9</v>
      </c>
      <c r="G117" s="23">
        <f t="shared" si="34"/>
        <v>0</v>
      </c>
      <c r="H117" s="23">
        <f t="shared" si="34"/>
        <v>0</v>
      </c>
      <c r="I117" s="24">
        <f t="shared" si="19"/>
        <v>0</v>
      </c>
      <c r="J117" s="24">
        <f t="shared" si="20"/>
        <v>0</v>
      </c>
      <c r="K117" s="155"/>
      <c r="L117" s="156"/>
    </row>
    <row r="118" spans="1:12" s="122" customFormat="1" ht="20.25" x14ac:dyDescent="0.25">
      <c r="A118" s="147"/>
      <c r="B118" s="154"/>
      <c r="C118" s="189"/>
      <c r="D118" s="169"/>
      <c r="E118" s="22" t="s">
        <v>0</v>
      </c>
      <c r="F118" s="23"/>
      <c r="G118" s="23"/>
      <c r="H118" s="23"/>
      <c r="I118" s="24"/>
      <c r="J118" s="24"/>
      <c r="K118" s="155"/>
      <c r="L118" s="156"/>
    </row>
    <row r="119" spans="1:12" s="122" customFormat="1" ht="40.5" x14ac:dyDescent="0.25">
      <c r="A119" s="147"/>
      <c r="B119" s="154"/>
      <c r="C119" s="189"/>
      <c r="D119" s="169"/>
      <c r="E119" s="22" t="s">
        <v>93</v>
      </c>
      <c r="F119" s="23">
        <v>9850.4</v>
      </c>
      <c r="G119" s="23">
        <v>0</v>
      </c>
      <c r="H119" s="23">
        <v>0</v>
      </c>
      <c r="I119" s="24">
        <f t="shared" si="19"/>
        <v>0</v>
      </c>
      <c r="J119" s="24">
        <f t="shared" si="20"/>
        <v>0</v>
      </c>
      <c r="K119" s="155"/>
      <c r="L119" s="156"/>
    </row>
    <row r="120" spans="1:12" s="122" customFormat="1" ht="40.5" x14ac:dyDescent="0.25">
      <c r="A120" s="147"/>
      <c r="B120" s="154"/>
      <c r="C120" s="189"/>
      <c r="D120" s="169"/>
      <c r="E120" s="22" t="s">
        <v>94</v>
      </c>
      <c r="F120" s="23">
        <v>99.5</v>
      </c>
      <c r="G120" s="23">
        <v>0</v>
      </c>
      <c r="H120" s="23">
        <v>0</v>
      </c>
      <c r="I120" s="24">
        <f t="shared" si="19"/>
        <v>0</v>
      </c>
      <c r="J120" s="24">
        <f t="shared" si="20"/>
        <v>0</v>
      </c>
      <c r="K120" s="155"/>
      <c r="L120" s="156"/>
    </row>
    <row r="121" spans="1:12" s="122" customFormat="1" ht="20.25" x14ac:dyDescent="0.25">
      <c r="A121" s="208" t="s">
        <v>4</v>
      </c>
      <c r="B121" s="212" t="s">
        <v>103</v>
      </c>
      <c r="C121" s="211"/>
      <c r="D121" s="211"/>
      <c r="E121" s="71" t="s">
        <v>92</v>
      </c>
      <c r="F121" s="45">
        <f>F123+F124</f>
        <v>108242207.0443</v>
      </c>
      <c r="G121" s="45">
        <f t="shared" ref="G121:H121" si="35">G123+G124</f>
        <v>54564786.734560005</v>
      </c>
      <c r="H121" s="45">
        <f t="shared" si="35"/>
        <v>49712987.547910005</v>
      </c>
      <c r="I121" s="46">
        <f t="shared" si="19"/>
        <v>50.409898527132228</v>
      </c>
      <c r="J121" s="46">
        <f t="shared" si="20"/>
        <v>91.108186291916752</v>
      </c>
      <c r="K121" s="208" t="s">
        <v>98</v>
      </c>
      <c r="L121" s="213"/>
    </row>
    <row r="122" spans="1:12" s="122" customFormat="1" ht="20.25" x14ac:dyDescent="0.25">
      <c r="A122" s="208"/>
      <c r="B122" s="212"/>
      <c r="C122" s="211"/>
      <c r="D122" s="211"/>
      <c r="E122" s="72" t="s">
        <v>0</v>
      </c>
      <c r="F122" s="45"/>
      <c r="G122" s="45"/>
      <c r="H122" s="45"/>
      <c r="I122" s="46"/>
      <c r="J122" s="46"/>
      <c r="K122" s="208"/>
      <c r="L122" s="214"/>
    </row>
    <row r="123" spans="1:12" s="122" customFormat="1" ht="40.5" x14ac:dyDescent="0.25">
      <c r="A123" s="208"/>
      <c r="B123" s="212"/>
      <c r="C123" s="211"/>
      <c r="D123" s="211"/>
      <c r="E123" s="5" t="s">
        <v>93</v>
      </c>
      <c r="F123" s="45">
        <f>F132+F140+F144+F148+F152+F128+F136</f>
        <v>102865126.5</v>
      </c>
      <c r="G123" s="45">
        <f>G132+G140+G144+G148+G152+G128+G136</f>
        <v>51857619.868540004</v>
      </c>
      <c r="H123" s="45">
        <f t="shared" ref="H123" si="36">H132+H140+H144+H148+H152+H128+H136</f>
        <v>47249008.991060004</v>
      </c>
      <c r="I123" s="46">
        <f t="shared" si="19"/>
        <v>50.413217416827848</v>
      </c>
      <c r="J123" s="46">
        <f t="shared" si="20"/>
        <v>91.11295333421991</v>
      </c>
      <c r="K123" s="208"/>
      <c r="L123" s="214"/>
    </row>
    <row r="124" spans="1:12" s="122" customFormat="1" ht="40.5" x14ac:dyDescent="0.25">
      <c r="A124" s="208"/>
      <c r="B124" s="212"/>
      <c r="C124" s="211"/>
      <c r="D124" s="211"/>
      <c r="E124" s="5" t="s">
        <v>100</v>
      </c>
      <c r="F124" s="45">
        <f>F133+F141+F145+F149+F153+F129+F137</f>
        <v>5377080.5443000002</v>
      </c>
      <c r="G124" s="45">
        <f t="shared" ref="G124:H124" si="37">G133+G141+G145+G149+G153+G129</f>
        <v>2707166.8660200001</v>
      </c>
      <c r="H124" s="45">
        <f t="shared" si="37"/>
        <v>2463978.5568499998</v>
      </c>
      <c r="I124" s="46">
        <f t="shared" si="19"/>
        <v>50.346407194694997</v>
      </c>
      <c r="J124" s="46">
        <f t="shared" si="20"/>
        <v>91.016870359102441</v>
      </c>
      <c r="K124" s="208"/>
      <c r="L124" s="214"/>
    </row>
    <row r="125" spans="1:12" s="122" customFormat="1" ht="20.25" x14ac:dyDescent="0.25">
      <c r="A125" s="48"/>
      <c r="B125" s="48" t="s">
        <v>0</v>
      </c>
      <c r="C125" s="73"/>
      <c r="D125" s="73"/>
      <c r="E125" s="76"/>
      <c r="F125" s="77"/>
      <c r="G125" s="77"/>
      <c r="H125" s="77"/>
      <c r="I125" s="78"/>
      <c r="J125" s="78"/>
      <c r="K125" s="79"/>
      <c r="L125" s="80"/>
    </row>
    <row r="126" spans="1:12" s="122" customFormat="1" ht="20.25" x14ac:dyDescent="0.25">
      <c r="A126" s="147" t="s">
        <v>5</v>
      </c>
      <c r="B126" s="154"/>
      <c r="C126" s="189" t="s">
        <v>107</v>
      </c>
      <c r="D126" s="169" t="s">
        <v>111</v>
      </c>
      <c r="E126" s="22" t="s">
        <v>92</v>
      </c>
      <c r="F126" s="23">
        <f t="shared" ref="F126:H126" si="38">F128+F129</f>
        <v>106331773.5</v>
      </c>
      <c r="G126" s="23">
        <f t="shared" si="38"/>
        <v>53165887</v>
      </c>
      <c r="H126" s="23">
        <f t="shared" si="38"/>
        <v>48323215.315080002</v>
      </c>
      <c r="I126" s="24">
        <f t="shared" si="19"/>
        <v>50.000000235113163</v>
      </c>
      <c r="J126" s="24">
        <f t="shared" si="20"/>
        <v>90.891393037569372</v>
      </c>
      <c r="K126" s="155"/>
      <c r="L126" s="156"/>
    </row>
    <row r="127" spans="1:12" s="122" customFormat="1" ht="20.25" x14ac:dyDescent="0.25">
      <c r="A127" s="147"/>
      <c r="B127" s="154"/>
      <c r="C127" s="189"/>
      <c r="D127" s="169"/>
      <c r="E127" s="22" t="s">
        <v>0</v>
      </c>
      <c r="F127" s="23"/>
      <c r="G127" s="23"/>
      <c r="H127" s="23"/>
      <c r="I127" s="24"/>
      <c r="J127" s="24"/>
      <c r="K127" s="155"/>
      <c r="L127" s="156"/>
    </row>
    <row r="128" spans="1:12" s="122" customFormat="1" ht="49.5" customHeight="1" x14ac:dyDescent="0.25">
      <c r="A128" s="147"/>
      <c r="B128" s="154"/>
      <c r="C128" s="189"/>
      <c r="D128" s="169"/>
      <c r="E128" s="22" t="s">
        <v>93</v>
      </c>
      <c r="F128" s="23">
        <v>101015184.8</v>
      </c>
      <c r="G128" s="23">
        <v>50507592.399999999</v>
      </c>
      <c r="H128" s="23">
        <v>45907054.549330004</v>
      </c>
      <c r="I128" s="24">
        <f t="shared" si="19"/>
        <v>50</v>
      </c>
      <c r="J128" s="24">
        <f t="shared" si="20"/>
        <v>90.891393487467056</v>
      </c>
      <c r="K128" s="155"/>
      <c r="L128" s="156"/>
    </row>
    <row r="129" spans="1:12" s="122" customFormat="1" ht="45" customHeight="1" x14ac:dyDescent="0.25">
      <c r="A129" s="147"/>
      <c r="B129" s="154"/>
      <c r="C129" s="189"/>
      <c r="D129" s="169"/>
      <c r="E129" s="22" t="s">
        <v>94</v>
      </c>
      <c r="F129" s="23">
        <v>5316588.7</v>
      </c>
      <c r="G129" s="23">
        <v>2658294.6</v>
      </c>
      <c r="H129" s="23">
        <v>2416160.7657499998</v>
      </c>
      <c r="I129" s="24">
        <f t="shared" si="19"/>
        <v>50.000004702263311</v>
      </c>
      <c r="J129" s="24">
        <f t="shared" si="20"/>
        <v>90.891384489514422</v>
      </c>
      <c r="K129" s="155"/>
      <c r="L129" s="156"/>
    </row>
    <row r="130" spans="1:12" s="122" customFormat="1" ht="20.25" x14ac:dyDescent="0.25">
      <c r="A130" s="147" t="s">
        <v>279</v>
      </c>
      <c r="B130" s="154"/>
      <c r="C130" s="189" t="s">
        <v>104</v>
      </c>
      <c r="D130" s="169" t="s">
        <v>182</v>
      </c>
      <c r="E130" s="22" t="s">
        <v>92</v>
      </c>
      <c r="F130" s="23">
        <f t="shared" ref="F130:H130" si="39">F132+F133</f>
        <v>104112.6263</v>
      </c>
      <c r="G130" s="23">
        <f t="shared" si="39"/>
        <v>77840.08</v>
      </c>
      <c r="H130" s="23">
        <f t="shared" si="39"/>
        <v>77840.080829999992</v>
      </c>
      <c r="I130" s="24">
        <f t="shared" si="19"/>
        <v>74.765264085937289</v>
      </c>
      <c r="J130" s="24">
        <f t="shared" si="20"/>
        <v>100.00000106628872</v>
      </c>
      <c r="K130" s="155"/>
      <c r="L130" s="156"/>
    </row>
    <row r="131" spans="1:12" s="122" customFormat="1" ht="20.25" x14ac:dyDescent="0.25">
      <c r="A131" s="147"/>
      <c r="B131" s="154"/>
      <c r="C131" s="189"/>
      <c r="D131" s="169"/>
      <c r="E131" s="22" t="s">
        <v>0</v>
      </c>
      <c r="F131" s="23"/>
      <c r="G131" s="23"/>
      <c r="H131" s="23"/>
      <c r="I131" s="24"/>
      <c r="J131" s="24"/>
      <c r="K131" s="155"/>
      <c r="L131" s="156"/>
    </row>
    <row r="132" spans="1:12" s="122" customFormat="1" ht="57" customHeight="1" x14ac:dyDescent="0.25">
      <c r="A132" s="147"/>
      <c r="B132" s="154"/>
      <c r="C132" s="189"/>
      <c r="D132" s="169"/>
      <c r="E132" s="22" t="s">
        <v>93</v>
      </c>
      <c r="F132" s="23">
        <v>103071.5</v>
      </c>
      <c r="G132" s="23">
        <v>77061.67</v>
      </c>
      <c r="H132" s="23">
        <v>77061.679999999993</v>
      </c>
      <c r="I132" s="24">
        <f t="shared" si="19"/>
        <v>74.765255186933345</v>
      </c>
      <c r="J132" s="24">
        <f t="shared" si="20"/>
        <v>100.00001297661989</v>
      </c>
      <c r="K132" s="155"/>
      <c r="L132" s="156"/>
    </row>
    <row r="133" spans="1:12" s="122" customFormat="1" ht="57" customHeight="1" x14ac:dyDescent="0.25">
      <c r="A133" s="147"/>
      <c r="B133" s="154"/>
      <c r="C133" s="189"/>
      <c r="D133" s="169"/>
      <c r="E133" s="22" t="s">
        <v>94</v>
      </c>
      <c r="F133" s="23">
        <v>1041.1262999999999</v>
      </c>
      <c r="G133" s="23">
        <v>778.41</v>
      </c>
      <c r="H133" s="23">
        <v>778.40083000000004</v>
      </c>
      <c r="I133" s="24">
        <f t="shared" si="19"/>
        <v>74.766145087296337</v>
      </c>
      <c r="J133" s="24">
        <f t="shared" si="20"/>
        <v>99.998821957580205</v>
      </c>
      <c r="K133" s="155"/>
      <c r="L133" s="156"/>
    </row>
    <row r="134" spans="1:12" s="122" customFormat="1" ht="20.25" x14ac:dyDescent="0.25">
      <c r="A134" s="147" t="s">
        <v>280</v>
      </c>
      <c r="B134" s="148"/>
      <c r="C134" s="157" t="s">
        <v>254</v>
      </c>
      <c r="D134" s="138" t="s">
        <v>440</v>
      </c>
      <c r="E134" s="22" t="s">
        <v>92</v>
      </c>
      <c r="F134" s="23">
        <f t="shared" ref="F134:H134" si="40">F136+F137</f>
        <v>2091.6999999999998</v>
      </c>
      <c r="G134" s="23">
        <f t="shared" si="40"/>
        <v>2091.6999999999998</v>
      </c>
      <c r="H134" s="23">
        <f t="shared" si="40"/>
        <v>1729.8</v>
      </c>
      <c r="I134" s="24">
        <f t="shared" si="19"/>
        <v>100</v>
      </c>
      <c r="J134" s="24">
        <f t="shared" si="20"/>
        <v>82.698283692690168</v>
      </c>
      <c r="K134" s="141"/>
      <c r="L134" s="144"/>
    </row>
    <row r="135" spans="1:12" s="122" customFormat="1" ht="20.25" x14ac:dyDescent="0.25">
      <c r="A135" s="147"/>
      <c r="B135" s="149"/>
      <c r="C135" s="158"/>
      <c r="D135" s="139"/>
      <c r="E135" s="22" t="s">
        <v>0</v>
      </c>
      <c r="F135" s="23"/>
      <c r="G135" s="23"/>
      <c r="H135" s="23"/>
      <c r="I135" s="24"/>
      <c r="J135" s="24"/>
      <c r="K135" s="142"/>
      <c r="L135" s="145"/>
    </row>
    <row r="136" spans="1:12" s="122" customFormat="1" ht="123" customHeight="1" x14ac:dyDescent="0.25">
      <c r="A136" s="147"/>
      <c r="B136" s="149"/>
      <c r="C136" s="158"/>
      <c r="D136" s="139"/>
      <c r="E136" s="22" t="s">
        <v>93</v>
      </c>
      <c r="F136" s="29">
        <v>2091.6999999999998</v>
      </c>
      <c r="G136" s="29">
        <v>2091.6999999999998</v>
      </c>
      <c r="H136" s="29">
        <v>1729.8</v>
      </c>
      <c r="I136" s="24">
        <f t="shared" si="19"/>
        <v>100</v>
      </c>
      <c r="J136" s="24">
        <f t="shared" si="20"/>
        <v>82.698283692690168</v>
      </c>
      <c r="K136" s="142"/>
      <c r="L136" s="145"/>
    </row>
    <row r="137" spans="1:12" s="122" customFormat="1" ht="126" customHeight="1" x14ac:dyDescent="0.25">
      <c r="A137" s="147"/>
      <c r="B137" s="150"/>
      <c r="C137" s="159"/>
      <c r="D137" s="140"/>
      <c r="E137" s="22" t="s">
        <v>94</v>
      </c>
      <c r="F137" s="23">
        <v>0</v>
      </c>
      <c r="G137" s="23">
        <v>0</v>
      </c>
      <c r="H137" s="23">
        <v>0</v>
      </c>
      <c r="I137" s="24">
        <f>IFERROR(G137/F137*100,0)</f>
        <v>0</v>
      </c>
      <c r="J137" s="24">
        <f t="shared" ref="J137" si="41">IFERROR(H137/G137*100,0)</f>
        <v>0</v>
      </c>
      <c r="K137" s="143"/>
      <c r="L137" s="146"/>
    </row>
    <row r="138" spans="1:12" s="122" customFormat="1" ht="20.25" x14ac:dyDescent="0.25">
      <c r="A138" s="147" t="s">
        <v>281</v>
      </c>
      <c r="B138" s="154"/>
      <c r="C138" s="189" t="s">
        <v>105</v>
      </c>
      <c r="D138" s="169" t="s">
        <v>183</v>
      </c>
      <c r="E138" s="22" t="s">
        <v>92</v>
      </c>
      <c r="F138" s="23">
        <f t="shared" ref="F138:H138" si="42">F140+F141</f>
        <v>1102563.618</v>
      </c>
      <c r="G138" s="23">
        <f t="shared" si="42"/>
        <v>889113.89929999993</v>
      </c>
      <c r="H138" s="23">
        <f t="shared" si="42"/>
        <v>880995.93490999995</v>
      </c>
      <c r="I138" s="24">
        <f t="shared" ref="I138:I200" si="43">G138/F138*100</f>
        <v>80.640598400372753</v>
      </c>
      <c r="J138" s="24">
        <f t="shared" ref="J138:J200" si="44">IFERROR(H138/G138*100,0)</f>
        <v>99.086960130036061</v>
      </c>
      <c r="K138" s="155"/>
      <c r="L138" s="156"/>
    </row>
    <row r="139" spans="1:12" s="122" customFormat="1" ht="20.25" x14ac:dyDescent="0.25">
      <c r="A139" s="147"/>
      <c r="B139" s="154"/>
      <c r="C139" s="189"/>
      <c r="D139" s="169"/>
      <c r="E139" s="22" t="s">
        <v>0</v>
      </c>
      <c r="F139" s="23"/>
      <c r="G139" s="23"/>
      <c r="H139" s="23"/>
      <c r="I139" s="24"/>
      <c r="J139" s="24"/>
      <c r="K139" s="155"/>
      <c r="L139" s="156"/>
    </row>
    <row r="140" spans="1:12" s="122" customFormat="1" ht="55.5" customHeight="1" x14ac:dyDescent="0.25">
      <c r="A140" s="147"/>
      <c r="B140" s="154"/>
      <c r="C140" s="189"/>
      <c r="D140" s="169"/>
      <c r="E140" s="22" t="s">
        <v>93</v>
      </c>
      <c r="F140" s="23">
        <v>1043112.9</v>
      </c>
      <c r="G140" s="23">
        <v>841020.04327999998</v>
      </c>
      <c r="H140" s="23">
        <v>833956.54463999998</v>
      </c>
      <c r="I140" s="24">
        <f t="shared" si="43"/>
        <v>80.62598432825439</v>
      </c>
      <c r="J140" s="24">
        <f t="shared" si="44"/>
        <v>99.160127193586007</v>
      </c>
      <c r="K140" s="155"/>
      <c r="L140" s="156"/>
    </row>
    <row r="141" spans="1:12" s="122" customFormat="1" ht="54" customHeight="1" x14ac:dyDescent="0.25">
      <c r="A141" s="147"/>
      <c r="B141" s="154"/>
      <c r="C141" s="189"/>
      <c r="D141" s="169"/>
      <c r="E141" s="22" t="s">
        <v>94</v>
      </c>
      <c r="F141" s="23">
        <v>59450.718000000001</v>
      </c>
      <c r="G141" s="23">
        <v>48093.856019999999</v>
      </c>
      <c r="H141" s="23">
        <v>47039.390270000004</v>
      </c>
      <c r="I141" s="24">
        <f t="shared" si="43"/>
        <v>80.897014599554538</v>
      </c>
      <c r="J141" s="24">
        <f t="shared" si="44"/>
        <v>97.807483455763062</v>
      </c>
      <c r="K141" s="155"/>
      <c r="L141" s="156"/>
    </row>
    <row r="142" spans="1:12" s="122" customFormat="1" ht="20.25" customHeight="1" x14ac:dyDescent="0.25">
      <c r="A142" s="147" t="s">
        <v>282</v>
      </c>
      <c r="B142" s="154"/>
      <c r="C142" s="157" t="s">
        <v>106</v>
      </c>
      <c r="D142" s="169" t="s">
        <v>110</v>
      </c>
      <c r="E142" s="22" t="s">
        <v>92</v>
      </c>
      <c r="F142" s="23">
        <f t="shared" ref="F142:H142" si="45">F144+F145</f>
        <v>123.2</v>
      </c>
      <c r="G142" s="23">
        <f t="shared" si="45"/>
        <v>41.275199999999998</v>
      </c>
      <c r="H142" s="23">
        <f t="shared" si="45"/>
        <v>41.275199999999998</v>
      </c>
      <c r="I142" s="24">
        <f t="shared" si="43"/>
        <v>33.502597402597402</v>
      </c>
      <c r="J142" s="24">
        <f t="shared" si="44"/>
        <v>100</v>
      </c>
      <c r="K142" s="155"/>
      <c r="L142" s="156"/>
    </row>
    <row r="143" spans="1:12" s="122" customFormat="1" ht="20.25" x14ac:dyDescent="0.25">
      <c r="A143" s="147"/>
      <c r="B143" s="154"/>
      <c r="C143" s="158"/>
      <c r="D143" s="169"/>
      <c r="E143" s="22" t="s">
        <v>0</v>
      </c>
      <c r="F143" s="23"/>
      <c r="G143" s="23"/>
      <c r="H143" s="23"/>
      <c r="I143" s="24"/>
      <c r="J143" s="24"/>
      <c r="K143" s="155"/>
      <c r="L143" s="156"/>
    </row>
    <row r="144" spans="1:12" s="122" customFormat="1" ht="92.25" customHeight="1" x14ac:dyDescent="0.25">
      <c r="A144" s="147"/>
      <c r="B144" s="154"/>
      <c r="C144" s="158"/>
      <c r="D144" s="169"/>
      <c r="E144" s="22" t="s">
        <v>93</v>
      </c>
      <c r="F144" s="23">
        <v>123.2</v>
      </c>
      <c r="G144" s="29">
        <v>41.275199999999998</v>
      </c>
      <c r="H144" s="29">
        <v>41.275199999999998</v>
      </c>
      <c r="I144" s="24">
        <f t="shared" si="43"/>
        <v>33.502597402597402</v>
      </c>
      <c r="J144" s="24">
        <f t="shared" si="44"/>
        <v>100</v>
      </c>
      <c r="K144" s="155"/>
      <c r="L144" s="156"/>
    </row>
    <row r="145" spans="1:12" s="122" customFormat="1" ht="86.25" customHeight="1" x14ac:dyDescent="0.25">
      <c r="A145" s="147"/>
      <c r="B145" s="154"/>
      <c r="C145" s="158"/>
      <c r="D145" s="169"/>
      <c r="E145" s="22" t="s">
        <v>94</v>
      </c>
      <c r="F145" s="23">
        <v>0</v>
      </c>
      <c r="G145" s="23">
        <v>0</v>
      </c>
      <c r="H145" s="23">
        <v>0</v>
      </c>
      <c r="I145" s="24"/>
      <c r="J145" s="24"/>
      <c r="K145" s="155"/>
      <c r="L145" s="156"/>
    </row>
    <row r="146" spans="1:12" s="122" customFormat="1" ht="20.25" customHeight="1" x14ac:dyDescent="0.25">
      <c r="A146" s="147" t="s">
        <v>283</v>
      </c>
      <c r="B146" s="154"/>
      <c r="C146" s="158"/>
      <c r="D146" s="169" t="s">
        <v>109</v>
      </c>
      <c r="E146" s="22" t="s">
        <v>92</v>
      </c>
      <c r="F146" s="23">
        <f t="shared" ref="F146:H146" si="46">F148+F149</f>
        <v>684970.2</v>
      </c>
      <c r="G146" s="23">
        <f t="shared" si="46"/>
        <v>413810.19300000003</v>
      </c>
      <c r="H146" s="23">
        <f t="shared" si="46"/>
        <v>413206.60505000001</v>
      </c>
      <c r="I146" s="24">
        <f t="shared" si="43"/>
        <v>60.41287533384665</v>
      </c>
      <c r="J146" s="24">
        <f t="shared" si="44"/>
        <v>99.854138936108811</v>
      </c>
      <c r="K146" s="155"/>
      <c r="L146" s="156"/>
    </row>
    <row r="147" spans="1:12" s="122" customFormat="1" ht="20.25" x14ac:dyDescent="0.25">
      <c r="A147" s="147"/>
      <c r="B147" s="154"/>
      <c r="C147" s="158"/>
      <c r="D147" s="169"/>
      <c r="E147" s="22" t="s">
        <v>0</v>
      </c>
      <c r="F147" s="23"/>
      <c r="G147" s="23"/>
      <c r="H147" s="23"/>
      <c r="I147" s="24"/>
      <c r="J147" s="24"/>
      <c r="K147" s="155"/>
      <c r="L147" s="156"/>
    </row>
    <row r="148" spans="1:12" s="122" customFormat="1" ht="40.5" x14ac:dyDescent="0.25">
      <c r="A148" s="147"/>
      <c r="B148" s="154"/>
      <c r="C148" s="158"/>
      <c r="D148" s="169"/>
      <c r="E148" s="22" t="s">
        <v>93</v>
      </c>
      <c r="F148" s="23">
        <v>684970.2</v>
      </c>
      <c r="G148" s="29">
        <v>413810.19300000003</v>
      </c>
      <c r="H148" s="30">
        <v>413206.60505000001</v>
      </c>
      <c r="I148" s="24">
        <f t="shared" si="43"/>
        <v>60.41287533384665</v>
      </c>
      <c r="J148" s="24">
        <f t="shared" si="44"/>
        <v>99.854138936108811</v>
      </c>
      <c r="K148" s="155"/>
      <c r="L148" s="156"/>
    </row>
    <row r="149" spans="1:12" s="122" customFormat="1" ht="52.5" customHeight="1" x14ac:dyDescent="0.25">
      <c r="A149" s="147"/>
      <c r="B149" s="154"/>
      <c r="C149" s="158"/>
      <c r="D149" s="169"/>
      <c r="E149" s="22" t="s">
        <v>94</v>
      </c>
      <c r="F149" s="23">
        <v>0</v>
      </c>
      <c r="G149" s="23">
        <v>0</v>
      </c>
      <c r="H149" s="23">
        <v>0</v>
      </c>
      <c r="I149" s="24"/>
      <c r="J149" s="24"/>
      <c r="K149" s="155"/>
      <c r="L149" s="156"/>
    </row>
    <row r="150" spans="1:12" s="122" customFormat="1" ht="20.25" customHeight="1" x14ac:dyDescent="0.25">
      <c r="A150" s="147" t="s">
        <v>284</v>
      </c>
      <c r="B150" s="154"/>
      <c r="C150" s="158"/>
      <c r="D150" s="169" t="s">
        <v>108</v>
      </c>
      <c r="E150" s="22" t="s">
        <v>92</v>
      </c>
      <c r="F150" s="23">
        <f t="shared" ref="F150:H150" si="47">F152+F153</f>
        <v>16572.2</v>
      </c>
      <c r="G150" s="23">
        <f t="shared" si="47"/>
        <v>16002.58706</v>
      </c>
      <c r="H150" s="23">
        <f t="shared" si="47"/>
        <v>15958.536840000001</v>
      </c>
      <c r="I150" s="24">
        <f t="shared" si="43"/>
        <v>96.562840540181753</v>
      </c>
      <c r="J150" s="24">
        <f t="shared" si="44"/>
        <v>99.724730633647937</v>
      </c>
      <c r="K150" s="155"/>
      <c r="L150" s="156"/>
    </row>
    <row r="151" spans="1:12" s="122" customFormat="1" ht="20.25" x14ac:dyDescent="0.25">
      <c r="A151" s="147"/>
      <c r="B151" s="154"/>
      <c r="C151" s="158"/>
      <c r="D151" s="169"/>
      <c r="E151" s="22" t="s">
        <v>0</v>
      </c>
      <c r="F151" s="23"/>
      <c r="G151" s="23"/>
      <c r="H151" s="23"/>
      <c r="I151" s="24"/>
      <c r="J151" s="24"/>
      <c r="K151" s="155"/>
      <c r="L151" s="156"/>
    </row>
    <row r="152" spans="1:12" s="122" customFormat="1" ht="34.5" customHeight="1" x14ac:dyDescent="0.25">
      <c r="A152" s="147"/>
      <c r="B152" s="154"/>
      <c r="C152" s="158"/>
      <c r="D152" s="169"/>
      <c r="E152" s="22" t="s">
        <v>93</v>
      </c>
      <c r="F152" s="23">
        <v>16572.2</v>
      </c>
      <c r="G152" s="29">
        <v>16002.58706</v>
      </c>
      <c r="H152" s="30">
        <v>15958.536840000001</v>
      </c>
      <c r="I152" s="24">
        <f t="shared" si="43"/>
        <v>96.562840540181753</v>
      </c>
      <c r="J152" s="24">
        <f t="shared" si="44"/>
        <v>99.724730633647937</v>
      </c>
      <c r="K152" s="155"/>
      <c r="L152" s="156"/>
    </row>
    <row r="153" spans="1:12" s="122" customFormat="1" ht="54.75" customHeight="1" x14ac:dyDescent="0.25">
      <c r="A153" s="147"/>
      <c r="B153" s="154"/>
      <c r="C153" s="159"/>
      <c r="D153" s="169"/>
      <c r="E153" s="22" t="s">
        <v>94</v>
      </c>
      <c r="F153" s="23">
        <v>0</v>
      </c>
      <c r="G153" s="23">
        <v>0</v>
      </c>
      <c r="H153" s="23">
        <v>0</v>
      </c>
      <c r="I153" s="24"/>
      <c r="J153" s="24"/>
      <c r="K153" s="155"/>
      <c r="L153" s="156"/>
    </row>
    <row r="154" spans="1:12" ht="20.25" x14ac:dyDescent="0.25">
      <c r="A154" s="208" t="s">
        <v>6</v>
      </c>
      <c r="B154" s="217" t="s">
        <v>22</v>
      </c>
      <c r="C154" s="211"/>
      <c r="D154" s="211"/>
      <c r="E154" s="5" t="s">
        <v>92</v>
      </c>
      <c r="F154" s="45">
        <f>F156+F157</f>
        <v>2841512.93</v>
      </c>
      <c r="G154" s="45">
        <f t="shared" ref="G154:H154" si="48">G156+G157</f>
        <v>1413763.3499999999</v>
      </c>
      <c r="H154" s="45">
        <f t="shared" si="48"/>
        <v>1413763.3499999999</v>
      </c>
      <c r="I154" s="46">
        <f t="shared" si="43"/>
        <v>49.753894662024287</v>
      </c>
      <c r="J154" s="46">
        <f t="shared" si="44"/>
        <v>100</v>
      </c>
      <c r="K154" s="215" t="s">
        <v>432</v>
      </c>
      <c r="L154" s="216" t="s">
        <v>112</v>
      </c>
    </row>
    <row r="155" spans="1:12" ht="20.25" x14ac:dyDescent="0.25">
      <c r="A155" s="208"/>
      <c r="B155" s="217"/>
      <c r="C155" s="211"/>
      <c r="D155" s="211"/>
      <c r="E155" s="5" t="s">
        <v>0</v>
      </c>
      <c r="F155" s="45"/>
      <c r="G155" s="45"/>
      <c r="H155" s="45"/>
      <c r="I155" s="46"/>
      <c r="J155" s="46"/>
      <c r="K155" s="215"/>
      <c r="L155" s="216"/>
    </row>
    <row r="156" spans="1:12" ht="40.5" x14ac:dyDescent="0.25">
      <c r="A156" s="208"/>
      <c r="B156" s="217"/>
      <c r="C156" s="211"/>
      <c r="D156" s="211"/>
      <c r="E156" s="5" t="s">
        <v>93</v>
      </c>
      <c r="F156" s="45">
        <f>F161+F165+F169+F177+F173+F181</f>
        <v>2699437.3000000003</v>
      </c>
      <c r="G156" s="45">
        <f>G161+G165+G169+G177+G181+G173</f>
        <v>1343075.18</v>
      </c>
      <c r="H156" s="45">
        <f>H161+H165+H169+H177+H181+H173</f>
        <v>1343075.18</v>
      </c>
      <c r="I156" s="46">
        <f t="shared" si="43"/>
        <v>49.753894265297433</v>
      </c>
      <c r="J156" s="46">
        <f t="shared" si="44"/>
        <v>100</v>
      </c>
      <c r="K156" s="215"/>
      <c r="L156" s="216"/>
    </row>
    <row r="157" spans="1:12" ht="40.5" x14ac:dyDescent="0.25">
      <c r="A157" s="208"/>
      <c r="B157" s="217"/>
      <c r="C157" s="211"/>
      <c r="D157" s="211"/>
      <c r="E157" s="5" t="s">
        <v>94</v>
      </c>
      <c r="F157" s="45">
        <f>F162+F166+F170+F178+F174+F182</f>
        <v>142075.63</v>
      </c>
      <c r="G157" s="45">
        <f>G162+G166+G170+G178+G182+G174</f>
        <v>70688.17</v>
      </c>
      <c r="H157" s="45">
        <f>H162+H166+H170+H178+H182+H174</f>
        <v>70688.17</v>
      </c>
      <c r="I157" s="46">
        <f t="shared" si="43"/>
        <v>49.753902199835395</v>
      </c>
      <c r="J157" s="46">
        <f t="shared" si="44"/>
        <v>100</v>
      </c>
      <c r="K157" s="215"/>
      <c r="L157" s="216"/>
    </row>
    <row r="158" spans="1:12" ht="20.25" x14ac:dyDescent="0.25">
      <c r="A158" s="53"/>
      <c r="B158" s="48" t="s">
        <v>0</v>
      </c>
      <c r="C158" s="54"/>
      <c r="D158" s="54"/>
      <c r="E158" s="7"/>
      <c r="F158" s="50"/>
      <c r="G158" s="50"/>
      <c r="H158" s="50"/>
      <c r="I158" s="46"/>
      <c r="J158" s="46"/>
      <c r="K158" s="55"/>
      <c r="L158" s="56"/>
    </row>
    <row r="159" spans="1:12" ht="20.25" x14ac:dyDescent="0.25">
      <c r="A159" s="151" t="s">
        <v>285</v>
      </c>
      <c r="B159" s="148"/>
      <c r="C159" s="157" t="s">
        <v>164</v>
      </c>
      <c r="D159" s="138" t="s">
        <v>23</v>
      </c>
      <c r="E159" s="22" t="s">
        <v>92</v>
      </c>
      <c r="F159" s="23">
        <f t="shared" ref="F159:H159" si="49">F161+F162</f>
        <v>700253.36</v>
      </c>
      <c r="G159" s="23">
        <f t="shared" si="49"/>
        <v>371052.63</v>
      </c>
      <c r="H159" s="23">
        <f t="shared" si="49"/>
        <v>371052.63</v>
      </c>
      <c r="I159" s="24">
        <f t="shared" si="43"/>
        <v>52.98833982031875</v>
      </c>
      <c r="J159" s="24">
        <f t="shared" si="44"/>
        <v>100</v>
      </c>
      <c r="K159" s="141"/>
      <c r="L159" s="144"/>
    </row>
    <row r="160" spans="1:12" ht="20.25" x14ac:dyDescent="0.25">
      <c r="A160" s="152"/>
      <c r="B160" s="149"/>
      <c r="C160" s="158"/>
      <c r="D160" s="139"/>
      <c r="E160" s="22" t="s">
        <v>0</v>
      </c>
      <c r="F160" s="23"/>
      <c r="G160" s="23"/>
      <c r="H160" s="23"/>
      <c r="I160" s="24"/>
      <c r="J160" s="24"/>
      <c r="K160" s="142"/>
      <c r="L160" s="145"/>
    </row>
    <row r="161" spans="1:12" ht="40.5" x14ac:dyDescent="0.25">
      <c r="A161" s="152"/>
      <c r="B161" s="149"/>
      <c r="C161" s="158"/>
      <c r="D161" s="139"/>
      <c r="E161" s="22" t="s">
        <v>93</v>
      </c>
      <c r="F161" s="23">
        <v>665240.69999999995</v>
      </c>
      <c r="G161" s="23">
        <v>352500</v>
      </c>
      <c r="H161" s="23">
        <v>352500</v>
      </c>
      <c r="I161" s="24">
        <f t="shared" si="43"/>
        <v>52.988339408577978</v>
      </c>
      <c r="J161" s="24">
        <f t="shared" si="44"/>
        <v>100</v>
      </c>
      <c r="K161" s="142"/>
      <c r="L161" s="145"/>
    </row>
    <row r="162" spans="1:12" ht="40.5" x14ac:dyDescent="0.25">
      <c r="A162" s="153"/>
      <c r="B162" s="150"/>
      <c r="C162" s="158"/>
      <c r="D162" s="140"/>
      <c r="E162" s="22" t="s">
        <v>94</v>
      </c>
      <c r="F162" s="23">
        <v>35012.660000000003</v>
      </c>
      <c r="G162" s="23">
        <v>18552.63</v>
      </c>
      <c r="H162" s="23">
        <v>18552.63</v>
      </c>
      <c r="I162" s="24">
        <f t="shared" si="43"/>
        <v>52.988347643395272</v>
      </c>
      <c r="J162" s="24">
        <f t="shared" si="44"/>
        <v>100</v>
      </c>
      <c r="K162" s="143"/>
      <c r="L162" s="146"/>
    </row>
    <row r="163" spans="1:12" ht="20.25" x14ac:dyDescent="0.25">
      <c r="A163" s="147" t="s">
        <v>286</v>
      </c>
      <c r="B163" s="154"/>
      <c r="C163" s="163"/>
      <c r="D163" s="169" t="s">
        <v>24</v>
      </c>
      <c r="E163" s="22" t="s">
        <v>92</v>
      </c>
      <c r="F163" s="23">
        <f t="shared" ref="F163:H163" si="50">F165+F166</f>
        <v>851165.05</v>
      </c>
      <c r="G163" s="23">
        <f t="shared" si="50"/>
        <v>456259.37</v>
      </c>
      <c r="H163" s="23">
        <f t="shared" si="50"/>
        <v>456259.37</v>
      </c>
      <c r="I163" s="24">
        <f t="shared" si="43"/>
        <v>53.604100638295705</v>
      </c>
      <c r="J163" s="24">
        <f t="shared" si="44"/>
        <v>100</v>
      </c>
      <c r="K163" s="155"/>
      <c r="L163" s="156"/>
    </row>
    <row r="164" spans="1:12" ht="20.25" x14ac:dyDescent="0.25">
      <c r="A164" s="147"/>
      <c r="B164" s="154"/>
      <c r="C164" s="163"/>
      <c r="D164" s="169"/>
      <c r="E164" s="22" t="s">
        <v>0</v>
      </c>
      <c r="F164" s="23"/>
      <c r="G164" s="23"/>
      <c r="H164" s="23"/>
      <c r="I164" s="24"/>
      <c r="J164" s="24"/>
      <c r="K164" s="155"/>
      <c r="L164" s="156"/>
    </row>
    <row r="165" spans="1:12" ht="40.5" x14ac:dyDescent="0.25">
      <c r="A165" s="147"/>
      <c r="B165" s="154"/>
      <c r="C165" s="163"/>
      <c r="D165" s="169"/>
      <c r="E165" s="22" t="s">
        <v>93</v>
      </c>
      <c r="F165" s="23">
        <v>808606.8</v>
      </c>
      <c r="G165" s="23">
        <v>433446.40000000002</v>
      </c>
      <c r="H165" s="23">
        <v>433446.40000000002</v>
      </c>
      <c r="I165" s="24">
        <f t="shared" si="43"/>
        <v>53.604100287061648</v>
      </c>
      <c r="J165" s="24">
        <f t="shared" si="44"/>
        <v>100</v>
      </c>
      <c r="K165" s="155"/>
      <c r="L165" s="156"/>
    </row>
    <row r="166" spans="1:12" ht="40.5" x14ac:dyDescent="0.25">
      <c r="A166" s="147"/>
      <c r="B166" s="154"/>
      <c r="C166" s="163"/>
      <c r="D166" s="169"/>
      <c r="E166" s="22" t="s">
        <v>94</v>
      </c>
      <c r="F166" s="23">
        <v>42558.25</v>
      </c>
      <c r="G166" s="23">
        <v>22812.97</v>
      </c>
      <c r="H166" s="23">
        <v>22812.97</v>
      </c>
      <c r="I166" s="24">
        <f t="shared" si="43"/>
        <v>53.60410731174332</v>
      </c>
      <c r="J166" s="24">
        <f t="shared" si="44"/>
        <v>100</v>
      </c>
      <c r="K166" s="155"/>
      <c r="L166" s="156"/>
    </row>
    <row r="167" spans="1:12" ht="20.25" x14ac:dyDescent="0.25">
      <c r="A167" s="151" t="s">
        <v>287</v>
      </c>
      <c r="B167" s="154"/>
      <c r="C167" s="163"/>
      <c r="D167" s="169" t="s">
        <v>113</v>
      </c>
      <c r="E167" s="22" t="s">
        <v>92</v>
      </c>
      <c r="F167" s="23">
        <f t="shared" ref="F167:H167" si="51">F169+F170</f>
        <v>405165.88999999996</v>
      </c>
      <c r="G167" s="23">
        <f t="shared" si="51"/>
        <v>104978.95</v>
      </c>
      <c r="H167" s="23">
        <f t="shared" si="51"/>
        <v>104978.95</v>
      </c>
      <c r="I167" s="24">
        <f t="shared" si="43"/>
        <v>25.910115483808376</v>
      </c>
      <c r="J167" s="24">
        <f t="shared" si="44"/>
        <v>100</v>
      </c>
      <c r="K167" s="155"/>
      <c r="L167" s="156"/>
    </row>
    <row r="168" spans="1:12" ht="20.25" x14ac:dyDescent="0.25">
      <c r="A168" s="152"/>
      <c r="B168" s="154"/>
      <c r="C168" s="163"/>
      <c r="D168" s="169"/>
      <c r="E168" s="22" t="s">
        <v>0</v>
      </c>
      <c r="F168" s="23"/>
      <c r="G168" s="23"/>
      <c r="H168" s="23"/>
      <c r="I168" s="24"/>
      <c r="J168" s="24"/>
      <c r="K168" s="155"/>
      <c r="L168" s="156"/>
    </row>
    <row r="169" spans="1:12" ht="40.5" x14ac:dyDescent="0.25">
      <c r="A169" s="152"/>
      <c r="B169" s="154"/>
      <c r="C169" s="163"/>
      <c r="D169" s="169"/>
      <c r="E169" s="22" t="s">
        <v>93</v>
      </c>
      <c r="F169" s="23">
        <v>384907.6</v>
      </c>
      <c r="G169" s="23">
        <v>99730</v>
      </c>
      <c r="H169" s="23">
        <v>99730</v>
      </c>
      <c r="I169" s="24">
        <f t="shared" si="43"/>
        <v>25.910114531383638</v>
      </c>
      <c r="J169" s="24">
        <f t="shared" si="44"/>
        <v>100</v>
      </c>
      <c r="K169" s="155"/>
      <c r="L169" s="156"/>
    </row>
    <row r="170" spans="1:12" ht="40.5" x14ac:dyDescent="0.25">
      <c r="A170" s="153"/>
      <c r="B170" s="154"/>
      <c r="C170" s="163"/>
      <c r="D170" s="169"/>
      <c r="E170" s="22" t="s">
        <v>94</v>
      </c>
      <c r="F170" s="23">
        <v>20258.29</v>
      </c>
      <c r="G170" s="23">
        <v>5248.95</v>
      </c>
      <c r="H170" s="23">
        <v>5248.95</v>
      </c>
      <c r="I170" s="24">
        <f t="shared" si="43"/>
        <v>25.910133579882604</v>
      </c>
      <c r="J170" s="24">
        <f t="shared" si="44"/>
        <v>100</v>
      </c>
      <c r="K170" s="155"/>
      <c r="L170" s="156"/>
    </row>
    <row r="171" spans="1:12" ht="20.25" x14ac:dyDescent="0.25">
      <c r="A171" s="147" t="s">
        <v>288</v>
      </c>
      <c r="B171" s="154"/>
      <c r="C171" s="163"/>
      <c r="D171" s="169" t="s">
        <v>25</v>
      </c>
      <c r="E171" s="22" t="s">
        <v>92</v>
      </c>
      <c r="F171" s="23">
        <f t="shared" ref="F171:H171" si="52">F173+F174</f>
        <v>347931.26</v>
      </c>
      <c r="G171" s="23">
        <f t="shared" si="52"/>
        <v>98370.67</v>
      </c>
      <c r="H171" s="23">
        <f t="shared" si="52"/>
        <v>98370.67</v>
      </c>
      <c r="I171" s="24">
        <f t="shared" si="43"/>
        <v>28.27301864167077</v>
      </c>
      <c r="J171" s="24">
        <f t="shared" si="44"/>
        <v>100</v>
      </c>
      <c r="K171" s="155"/>
      <c r="L171" s="156"/>
    </row>
    <row r="172" spans="1:12" ht="20.25" x14ac:dyDescent="0.25">
      <c r="A172" s="147"/>
      <c r="B172" s="154"/>
      <c r="C172" s="163"/>
      <c r="D172" s="169"/>
      <c r="E172" s="22" t="s">
        <v>0</v>
      </c>
      <c r="F172" s="23"/>
      <c r="G172" s="23"/>
      <c r="H172" s="23"/>
      <c r="I172" s="24"/>
      <c r="J172" s="24"/>
      <c r="K172" s="155"/>
      <c r="L172" s="156"/>
    </row>
    <row r="173" spans="1:12" ht="40.5" x14ac:dyDescent="0.25">
      <c r="A173" s="147"/>
      <c r="B173" s="154"/>
      <c r="C173" s="163"/>
      <c r="D173" s="169"/>
      <c r="E173" s="22" t="s">
        <v>93</v>
      </c>
      <c r="F173" s="23">
        <v>330534.7</v>
      </c>
      <c r="G173" s="23">
        <v>93452.14</v>
      </c>
      <c r="H173" s="23">
        <v>93452.14</v>
      </c>
      <c r="I173" s="24">
        <f t="shared" si="43"/>
        <v>28.273019443949455</v>
      </c>
      <c r="J173" s="24">
        <f t="shared" si="44"/>
        <v>100</v>
      </c>
      <c r="K173" s="155"/>
      <c r="L173" s="156"/>
    </row>
    <row r="174" spans="1:12" ht="40.5" x14ac:dyDescent="0.25">
      <c r="A174" s="147"/>
      <c r="B174" s="154"/>
      <c r="C174" s="163"/>
      <c r="D174" s="169"/>
      <c r="E174" s="22" t="s">
        <v>94</v>
      </c>
      <c r="F174" s="23">
        <v>17396.560000000001</v>
      </c>
      <c r="G174" s="23">
        <v>4918.53</v>
      </c>
      <c r="H174" s="23">
        <v>4918.53</v>
      </c>
      <c r="I174" s="24">
        <f t="shared" si="43"/>
        <v>28.27300339837301</v>
      </c>
      <c r="J174" s="24">
        <f t="shared" si="44"/>
        <v>100</v>
      </c>
      <c r="K174" s="155"/>
      <c r="L174" s="156"/>
    </row>
    <row r="175" spans="1:12" ht="20.25" x14ac:dyDescent="0.25">
      <c r="A175" s="151" t="s">
        <v>289</v>
      </c>
      <c r="B175" s="154"/>
      <c r="C175" s="163"/>
      <c r="D175" s="169" t="s">
        <v>26</v>
      </c>
      <c r="E175" s="22" t="s">
        <v>92</v>
      </c>
      <c r="F175" s="23">
        <f t="shared" ref="F175:H175" si="53">F177+F178</f>
        <v>291734.21000000002</v>
      </c>
      <c r="G175" s="23">
        <f t="shared" si="53"/>
        <v>172902.33</v>
      </c>
      <c r="H175" s="23">
        <f t="shared" si="53"/>
        <v>172902.33</v>
      </c>
      <c r="I175" s="24">
        <f t="shared" si="43"/>
        <v>59.267073957490268</v>
      </c>
      <c r="J175" s="24">
        <f t="shared" si="44"/>
        <v>100</v>
      </c>
      <c r="K175" s="155"/>
      <c r="L175" s="156"/>
    </row>
    <row r="176" spans="1:12" ht="20.25" x14ac:dyDescent="0.25">
      <c r="A176" s="152"/>
      <c r="B176" s="154"/>
      <c r="C176" s="163"/>
      <c r="D176" s="169"/>
      <c r="E176" s="22" t="s">
        <v>0</v>
      </c>
      <c r="F176" s="23"/>
      <c r="G176" s="23"/>
      <c r="H176" s="23"/>
      <c r="I176" s="24"/>
      <c r="J176" s="24"/>
      <c r="K176" s="155"/>
      <c r="L176" s="156"/>
    </row>
    <row r="177" spans="1:12" ht="40.5" x14ac:dyDescent="0.25">
      <c r="A177" s="152"/>
      <c r="B177" s="154"/>
      <c r="C177" s="163"/>
      <c r="D177" s="169"/>
      <c r="E177" s="22" t="s">
        <v>93</v>
      </c>
      <c r="F177" s="23">
        <v>277147.5</v>
      </c>
      <c r="G177" s="23">
        <v>164257.21</v>
      </c>
      <c r="H177" s="23">
        <v>164257.21</v>
      </c>
      <c r="I177" s="24">
        <f t="shared" si="43"/>
        <v>59.267072587701499</v>
      </c>
      <c r="J177" s="24">
        <f t="shared" si="44"/>
        <v>100</v>
      </c>
      <c r="K177" s="155"/>
      <c r="L177" s="156"/>
    </row>
    <row r="178" spans="1:12" ht="40.5" x14ac:dyDescent="0.25">
      <c r="A178" s="153"/>
      <c r="B178" s="154"/>
      <c r="C178" s="163"/>
      <c r="D178" s="169"/>
      <c r="E178" s="22" t="s">
        <v>94</v>
      </c>
      <c r="F178" s="23">
        <v>14586.71</v>
      </c>
      <c r="G178" s="23">
        <v>8645.1200000000008</v>
      </c>
      <c r="H178" s="23">
        <v>8645.1200000000008</v>
      </c>
      <c r="I178" s="24">
        <f t="shared" si="43"/>
        <v>59.267099983478118</v>
      </c>
      <c r="J178" s="24">
        <f t="shared" si="44"/>
        <v>100</v>
      </c>
      <c r="K178" s="155"/>
      <c r="L178" s="156"/>
    </row>
    <row r="179" spans="1:12" ht="20.25" x14ac:dyDescent="0.25">
      <c r="A179" s="147" t="s">
        <v>290</v>
      </c>
      <c r="B179" s="154"/>
      <c r="C179" s="163"/>
      <c r="D179" s="169" t="s">
        <v>27</v>
      </c>
      <c r="E179" s="22" t="s">
        <v>92</v>
      </c>
      <c r="F179" s="23">
        <f t="shared" ref="F179:H179" si="54">F181+F182</f>
        <v>245263.16</v>
      </c>
      <c r="G179" s="23">
        <f t="shared" si="54"/>
        <v>210199.4</v>
      </c>
      <c r="H179" s="23">
        <f t="shared" si="54"/>
        <v>210199.4</v>
      </c>
      <c r="I179" s="24">
        <f t="shared" si="43"/>
        <v>85.703617290097696</v>
      </c>
      <c r="J179" s="24">
        <f t="shared" si="44"/>
        <v>100</v>
      </c>
      <c r="K179" s="155"/>
      <c r="L179" s="156"/>
    </row>
    <row r="180" spans="1:12" ht="20.25" x14ac:dyDescent="0.25">
      <c r="A180" s="147"/>
      <c r="B180" s="154"/>
      <c r="C180" s="163"/>
      <c r="D180" s="169"/>
      <c r="E180" s="22" t="s">
        <v>0</v>
      </c>
      <c r="F180" s="23"/>
      <c r="G180" s="23"/>
      <c r="H180" s="23"/>
      <c r="I180" s="24"/>
      <c r="J180" s="24"/>
      <c r="K180" s="155"/>
      <c r="L180" s="156"/>
    </row>
    <row r="181" spans="1:12" ht="40.5" x14ac:dyDescent="0.25">
      <c r="A181" s="147"/>
      <c r="B181" s="154"/>
      <c r="C181" s="163"/>
      <c r="D181" s="169"/>
      <c r="E181" s="22" t="s">
        <v>93</v>
      </c>
      <c r="F181" s="23">
        <v>233000</v>
      </c>
      <c r="G181" s="23">
        <v>199689.43</v>
      </c>
      <c r="H181" s="23">
        <v>199689.43</v>
      </c>
      <c r="I181" s="24">
        <f t="shared" si="43"/>
        <v>85.703618025751069</v>
      </c>
      <c r="J181" s="24">
        <f t="shared" si="44"/>
        <v>100</v>
      </c>
      <c r="K181" s="155"/>
      <c r="L181" s="156"/>
    </row>
    <row r="182" spans="1:12" ht="40.5" x14ac:dyDescent="0.25">
      <c r="A182" s="147"/>
      <c r="B182" s="154"/>
      <c r="C182" s="164"/>
      <c r="D182" s="169"/>
      <c r="E182" s="22" t="s">
        <v>94</v>
      </c>
      <c r="F182" s="23">
        <v>12263.16</v>
      </c>
      <c r="G182" s="23">
        <v>10509.97</v>
      </c>
      <c r="H182" s="23">
        <v>10509.97</v>
      </c>
      <c r="I182" s="24">
        <f t="shared" si="43"/>
        <v>85.703603312686127</v>
      </c>
      <c r="J182" s="24">
        <f t="shared" si="44"/>
        <v>100</v>
      </c>
      <c r="K182" s="155"/>
      <c r="L182" s="156"/>
    </row>
    <row r="183" spans="1:12" s="122" customFormat="1" ht="20.25" x14ac:dyDescent="0.25">
      <c r="A183" s="208" t="s">
        <v>114</v>
      </c>
      <c r="B183" s="212" t="s">
        <v>12</v>
      </c>
      <c r="C183" s="211"/>
      <c r="D183" s="211"/>
      <c r="E183" s="44" t="s">
        <v>92</v>
      </c>
      <c r="F183" s="45">
        <f>F185+F186</f>
        <v>9120714.6768799983</v>
      </c>
      <c r="G183" s="45">
        <f t="shared" ref="G183:H183" si="55">G185+G186</f>
        <v>5614479.9113599984</v>
      </c>
      <c r="H183" s="45">
        <f t="shared" si="55"/>
        <v>5273818.5368300015</v>
      </c>
      <c r="I183" s="46">
        <f t="shared" si="43"/>
        <v>61.557455860252745</v>
      </c>
      <c r="J183" s="46">
        <f t="shared" si="44"/>
        <v>93.932450023719511</v>
      </c>
      <c r="K183" s="209" t="s">
        <v>433</v>
      </c>
      <c r="L183" s="210"/>
    </row>
    <row r="184" spans="1:12" s="122" customFormat="1" ht="20.25" x14ac:dyDescent="0.25">
      <c r="A184" s="208"/>
      <c r="B184" s="212"/>
      <c r="C184" s="211"/>
      <c r="D184" s="211"/>
      <c r="E184" s="44" t="s">
        <v>115</v>
      </c>
      <c r="F184" s="45"/>
      <c r="G184" s="45"/>
      <c r="H184" s="45"/>
      <c r="I184" s="46"/>
      <c r="J184" s="46"/>
      <c r="K184" s="209"/>
      <c r="L184" s="210"/>
    </row>
    <row r="185" spans="1:12" s="122" customFormat="1" ht="40.5" x14ac:dyDescent="0.25">
      <c r="A185" s="208"/>
      <c r="B185" s="212"/>
      <c r="C185" s="211"/>
      <c r="D185" s="211"/>
      <c r="E185" s="44" t="s">
        <v>93</v>
      </c>
      <c r="F185" s="45">
        <f>F190+F194+F198+F214+F258+F250+F210+F262+F218+F206+F266+F254+F226+F230+F234+F238+F242+F246+F222+F202</f>
        <v>8856239.6999999993</v>
      </c>
      <c r="G185" s="45">
        <f t="shared" ref="G185:H186" si="56">G190+G194+G198+G214+G258+G250+G210+G262+G218+G206+G266+G254+G226+G230+G234+G238+G242+G246+G222+G202</f>
        <v>5497507.5778899984</v>
      </c>
      <c r="H185" s="45">
        <f t="shared" si="56"/>
        <v>5138379.0307300016</v>
      </c>
      <c r="I185" s="46">
        <f t="shared" si="43"/>
        <v>62.074963687918242</v>
      </c>
      <c r="J185" s="46">
        <f t="shared" si="44"/>
        <v>93.467429702064479</v>
      </c>
      <c r="K185" s="209"/>
      <c r="L185" s="210"/>
    </row>
    <row r="186" spans="1:12" s="122" customFormat="1" ht="40.5" x14ac:dyDescent="0.25">
      <c r="A186" s="208"/>
      <c r="B186" s="212"/>
      <c r="C186" s="211"/>
      <c r="D186" s="211"/>
      <c r="E186" s="44" t="s">
        <v>94</v>
      </c>
      <c r="F186" s="45">
        <f>F191+F195+F199+F215+F259+F251+F211+F263+F219+F207+F267+F255+F227+F231+F235+F239+F243+F247+F223+F203</f>
        <v>264474.97687999997</v>
      </c>
      <c r="G186" s="45">
        <f t="shared" si="56"/>
        <v>116972.33347</v>
      </c>
      <c r="H186" s="45">
        <f t="shared" si="56"/>
        <v>135439.50610000003</v>
      </c>
      <c r="I186" s="46">
        <f t="shared" si="43"/>
        <v>44.228128819564567</v>
      </c>
      <c r="J186" s="46">
        <f t="shared" si="44"/>
        <v>115.78764147227713</v>
      </c>
      <c r="K186" s="209"/>
      <c r="L186" s="210"/>
    </row>
    <row r="187" spans="1:12" s="122" customFormat="1" ht="20.25" x14ac:dyDescent="0.25">
      <c r="A187" s="47"/>
      <c r="B187" s="48" t="s">
        <v>0</v>
      </c>
      <c r="C187" s="49"/>
      <c r="D187" s="49"/>
      <c r="E187" s="7"/>
      <c r="F187" s="50"/>
      <c r="G187" s="50"/>
      <c r="H187" s="50"/>
      <c r="I187" s="46"/>
      <c r="J187" s="46"/>
      <c r="K187" s="48"/>
      <c r="L187" s="51"/>
    </row>
    <row r="188" spans="1:12" ht="20.25" x14ac:dyDescent="0.25">
      <c r="A188" s="147" t="s">
        <v>291</v>
      </c>
      <c r="B188" s="154"/>
      <c r="C188" s="157" t="s">
        <v>165</v>
      </c>
      <c r="D188" s="169" t="s">
        <v>13</v>
      </c>
      <c r="E188" s="22" t="s">
        <v>92</v>
      </c>
      <c r="F188" s="23">
        <f t="shared" ref="F188:H188" si="57">F190+F191</f>
        <v>40947.4</v>
      </c>
      <c r="G188" s="23">
        <f t="shared" si="57"/>
        <v>27223.279999999999</v>
      </c>
      <c r="H188" s="23">
        <f t="shared" si="57"/>
        <v>26592.835279999999</v>
      </c>
      <c r="I188" s="24">
        <f t="shared" si="43"/>
        <v>66.48353741629505</v>
      </c>
      <c r="J188" s="24">
        <f t="shared" si="44"/>
        <v>97.684170606921725</v>
      </c>
      <c r="K188" s="155"/>
      <c r="L188" s="156"/>
    </row>
    <row r="189" spans="1:12" ht="20.25" x14ac:dyDescent="0.25">
      <c r="A189" s="147"/>
      <c r="B189" s="154"/>
      <c r="C189" s="158"/>
      <c r="D189" s="169"/>
      <c r="E189" s="22" t="s">
        <v>0</v>
      </c>
      <c r="F189" s="23"/>
      <c r="G189" s="23"/>
      <c r="H189" s="23"/>
      <c r="I189" s="24"/>
      <c r="J189" s="24"/>
      <c r="K189" s="155"/>
      <c r="L189" s="156"/>
    </row>
    <row r="190" spans="1:12" ht="40.5" x14ac:dyDescent="0.25">
      <c r="A190" s="147"/>
      <c r="B190" s="154"/>
      <c r="C190" s="158"/>
      <c r="D190" s="169"/>
      <c r="E190" s="22" t="s">
        <v>93</v>
      </c>
      <c r="F190" s="23">
        <v>40947.4</v>
      </c>
      <c r="G190" s="23">
        <v>27223.279999999999</v>
      </c>
      <c r="H190" s="23">
        <v>26592.835279999999</v>
      </c>
      <c r="I190" s="24">
        <f t="shared" si="43"/>
        <v>66.48353741629505</v>
      </c>
      <c r="J190" s="24">
        <f t="shared" si="44"/>
        <v>97.684170606921725</v>
      </c>
      <c r="K190" s="155"/>
      <c r="L190" s="156"/>
    </row>
    <row r="191" spans="1:12" ht="40.5" x14ac:dyDescent="0.25">
      <c r="A191" s="147"/>
      <c r="B191" s="154"/>
      <c r="C191" s="158"/>
      <c r="D191" s="169"/>
      <c r="E191" s="22" t="s">
        <v>94</v>
      </c>
      <c r="F191" s="23">
        <v>0</v>
      </c>
      <c r="G191" s="23">
        <v>0</v>
      </c>
      <c r="H191" s="23">
        <v>0</v>
      </c>
      <c r="I191" s="24"/>
      <c r="J191" s="24"/>
      <c r="K191" s="155"/>
      <c r="L191" s="156"/>
    </row>
    <row r="192" spans="1:12" ht="20.25" x14ac:dyDescent="0.25">
      <c r="A192" s="147" t="s">
        <v>292</v>
      </c>
      <c r="B192" s="154"/>
      <c r="C192" s="163"/>
      <c r="D192" s="169" t="s">
        <v>392</v>
      </c>
      <c r="E192" s="22" t="s">
        <v>92</v>
      </c>
      <c r="F192" s="23">
        <f t="shared" ref="F192:H192" si="58">F194+F195</f>
        <v>135047.6</v>
      </c>
      <c r="G192" s="23">
        <f t="shared" si="58"/>
        <v>88817.232000000004</v>
      </c>
      <c r="H192" s="23">
        <f t="shared" si="58"/>
        <v>88113.547999999995</v>
      </c>
      <c r="I192" s="24">
        <f t="shared" si="43"/>
        <v>65.767353140670409</v>
      </c>
      <c r="J192" s="24">
        <f t="shared" si="44"/>
        <v>99.207716808828266</v>
      </c>
      <c r="K192" s="155"/>
      <c r="L192" s="156"/>
    </row>
    <row r="193" spans="1:12" ht="20.25" x14ac:dyDescent="0.25">
      <c r="A193" s="147"/>
      <c r="B193" s="154"/>
      <c r="C193" s="163"/>
      <c r="D193" s="169"/>
      <c r="E193" s="22" t="s">
        <v>0</v>
      </c>
      <c r="F193" s="23"/>
      <c r="G193" s="23"/>
      <c r="H193" s="23"/>
      <c r="I193" s="24"/>
      <c r="J193" s="24"/>
      <c r="K193" s="155"/>
      <c r="L193" s="156"/>
    </row>
    <row r="194" spans="1:12" ht="115.5" customHeight="1" x14ac:dyDescent="0.25">
      <c r="A194" s="147"/>
      <c r="B194" s="154"/>
      <c r="C194" s="163"/>
      <c r="D194" s="169"/>
      <c r="E194" s="22" t="s">
        <v>93</v>
      </c>
      <c r="F194" s="23">
        <v>135047.6</v>
      </c>
      <c r="G194" s="23">
        <v>88817.232000000004</v>
      </c>
      <c r="H194" s="23">
        <v>88113.547999999995</v>
      </c>
      <c r="I194" s="24">
        <f t="shared" si="43"/>
        <v>65.767353140670409</v>
      </c>
      <c r="J194" s="24">
        <f t="shared" si="44"/>
        <v>99.207716808828266</v>
      </c>
      <c r="K194" s="155"/>
      <c r="L194" s="156"/>
    </row>
    <row r="195" spans="1:12" ht="93" customHeight="1" x14ac:dyDescent="0.25">
      <c r="A195" s="147"/>
      <c r="B195" s="154"/>
      <c r="C195" s="163"/>
      <c r="D195" s="169"/>
      <c r="E195" s="22" t="s">
        <v>94</v>
      </c>
      <c r="F195" s="23">
        <v>0</v>
      </c>
      <c r="G195" s="23">
        <v>0</v>
      </c>
      <c r="H195" s="23">
        <v>0</v>
      </c>
      <c r="I195" s="24"/>
      <c r="J195" s="24"/>
      <c r="K195" s="155"/>
      <c r="L195" s="156"/>
    </row>
    <row r="196" spans="1:12" ht="20.25" x14ac:dyDescent="0.25">
      <c r="A196" s="147" t="s">
        <v>293</v>
      </c>
      <c r="B196" s="154"/>
      <c r="C196" s="163"/>
      <c r="D196" s="169" t="s">
        <v>393</v>
      </c>
      <c r="E196" s="22" t="s">
        <v>92</v>
      </c>
      <c r="F196" s="23">
        <f t="shared" ref="F196:H196" si="59">F198+F199</f>
        <v>3608724</v>
      </c>
      <c r="G196" s="23">
        <f t="shared" si="59"/>
        <v>2374953.5189999999</v>
      </c>
      <c r="H196" s="23">
        <f t="shared" si="59"/>
        <v>2344585.6579900002</v>
      </c>
      <c r="I196" s="24">
        <f t="shared" si="43"/>
        <v>65.811448007661426</v>
      </c>
      <c r="J196" s="24">
        <f t="shared" si="44"/>
        <v>98.721328195813001</v>
      </c>
      <c r="K196" s="155"/>
      <c r="L196" s="156"/>
    </row>
    <row r="197" spans="1:12" ht="20.25" x14ac:dyDescent="0.25">
      <c r="A197" s="147"/>
      <c r="B197" s="154"/>
      <c r="C197" s="163"/>
      <c r="D197" s="169"/>
      <c r="E197" s="22" t="s">
        <v>0</v>
      </c>
      <c r="F197" s="23"/>
      <c r="G197" s="23"/>
      <c r="H197" s="23"/>
      <c r="I197" s="24"/>
      <c r="J197" s="24"/>
      <c r="K197" s="155"/>
      <c r="L197" s="156"/>
    </row>
    <row r="198" spans="1:12" ht="54.75" customHeight="1" x14ac:dyDescent="0.25">
      <c r="A198" s="147"/>
      <c r="B198" s="154"/>
      <c r="C198" s="163"/>
      <c r="D198" s="169"/>
      <c r="E198" s="22" t="s">
        <v>93</v>
      </c>
      <c r="F198" s="23">
        <v>3608724</v>
      </c>
      <c r="G198" s="23">
        <v>2374953.5189999999</v>
      </c>
      <c r="H198" s="23">
        <v>2344585.6579900002</v>
      </c>
      <c r="I198" s="24">
        <f t="shared" si="43"/>
        <v>65.811448007661426</v>
      </c>
      <c r="J198" s="24">
        <f t="shared" si="44"/>
        <v>98.721328195813001</v>
      </c>
      <c r="K198" s="155"/>
      <c r="L198" s="156"/>
    </row>
    <row r="199" spans="1:12" ht="130.5" customHeight="1" x14ac:dyDescent="0.25">
      <c r="A199" s="147"/>
      <c r="B199" s="154"/>
      <c r="C199" s="163"/>
      <c r="D199" s="169"/>
      <c r="E199" s="22" t="s">
        <v>94</v>
      </c>
      <c r="F199" s="23">
        <v>0</v>
      </c>
      <c r="G199" s="23">
        <v>0</v>
      </c>
      <c r="H199" s="23">
        <v>0</v>
      </c>
      <c r="I199" s="24"/>
      <c r="J199" s="24"/>
      <c r="K199" s="155"/>
      <c r="L199" s="156"/>
    </row>
    <row r="200" spans="1:12" ht="37.5" customHeight="1" x14ac:dyDescent="0.25">
      <c r="A200" s="151" t="s">
        <v>294</v>
      </c>
      <c r="B200" s="205"/>
      <c r="C200" s="163"/>
      <c r="D200" s="138" t="s">
        <v>437</v>
      </c>
      <c r="E200" s="22" t="s">
        <v>92</v>
      </c>
      <c r="F200" s="23">
        <f>F202+F203</f>
        <v>26560.799999999999</v>
      </c>
      <c r="G200" s="23">
        <f t="shared" ref="G200:H200" si="60">G202+G203</f>
        <v>17863.439999999999</v>
      </c>
      <c r="H200" s="23">
        <f t="shared" si="60"/>
        <v>17863.439999999999</v>
      </c>
      <c r="I200" s="24">
        <f t="shared" si="43"/>
        <v>67.254901960784309</v>
      </c>
      <c r="J200" s="24">
        <f t="shared" si="44"/>
        <v>100</v>
      </c>
      <c r="K200" s="26"/>
      <c r="L200" s="27"/>
    </row>
    <row r="201" spans="1:12" ht="26.25" customHeight="1" x14ac:dyDescent="0.25">
      <c r="A201" s="152"/>
      <c r="B201" s="206"/>
      <c r="C201" s="163"/>
      <c r="D201" s="139"/>
      <c r="E201" s="22" t="s">
        <v>0</v>
      </c>
      <c r="F201" s="23"/>
      <c r="G201" s="23"/>
      <c r="H201" s="23"/>
      <c r="I201" s="24"/>
      <c r="J201" s="24"/>
      <c r="K201" s="26"/>
      <c r="L201" s="27"/>
    </row>
    <row r="202" spans="1:12" ht="45.75" customHeight="1" x14ac:dyDescent="0.25">
      <c r="A202" s="152"/>
      <c r="B202" s="206"/>
      <c r="C202" s="163"/>
      <c r="D202" s="139"/>
      <c r="E202" s="22" t="s">
        <v>93</v>
      </c>
      <c r="F202" s="23">
        <v>26560.799999999999</v>
      </c>
      <c r="G202" s="23">
        <v>17863.439999999999</v>
      </c>
      <c r="H202" s="23">
        <v>17863.439999999999</v>
      </c>
      <c r="I202" s="24">
        <f t="shared" ref="I202:I264" si="61">G202/F202*100</f>
        <v>67.254901960784309</v>
      </c>
      <c r="J202" s="24">
        <f t="shared" ref="J202:J264" si="62">IFERROR(H202/G202*100,0)</f>
        <v>100</v>
      </c>
      <c r="K202" s="26"/>
      <c r="L202" s="27"/>
    </row>
    <row r="203" spans="1:12" ht="119.25" customHeight="1" x14ac:dyDescent="0.25">
      <c r="A203" s="153"/>
      <c r="B203" s="207"/>
      <c r="C203" s="163"/>
      <c r="D203" s="140"/>
      <c r="E203" s="22" t="s">
        <v>94</v>
      </c>
      <c r="F203" s="23">
        <v>0</v>
      </c>
      <c r="G203" s="23">
        <v>0</v>
      </c>
      <c r="H203" s="23">
        <v>0</v>
      </c>
      <c r="I203" s="24"/>
      <c r="J203" s="24"/>
      <c r="K203" s="26"/>
      <c r="L203" s="27"/>
    </row>
    <row r="204" spans="1:12" ht="20.25" x14ac:dyDescent="0.25">
      <c r="A204" s="147" t="s">
        <v>295</v>
      </c>
      <c r="B204" s="154"/>
      <c r="C204" s="163"/>
      <c r="D204" s="169" t="s">
        <v>394</v>
      </c>
      <c r="E204" s="22" t="s">
        <v>92</v>
      </c>
      <c r="F204" s="23">
        <f t="shared" ref="F204:H204" si="63">F206+F207</f>
        <v>94857.07071</v>
      </c>
      <c r="G204" s="23">
        <f t="shared" si="63"/>
        <v>63238.043809999996</v>
      </c>
      <c r="H204" s="23">
        <f t="shared" si="63"/>
        <v>62593.78155</v>
      </c>
      <c r="I204" s="24">
        <f t="shared" si="61"/>
        <v>66.666663156121814</v>
      </c>
      <c r="J204" s="24">
        <f t="shared" si="62"/>
        <v>98.981210959125022</v>
      </c>
      <c r="K204" s="155"/>
      <c r="L204" s="156"/>
    </row>
    <row r="205" spans="1:12" ht="20.25" x14ac:dyDescent="0.25">
      <c r="A205" s="147"/>
      <c r="B205" s="154"/>
      <c r="C205" s="163"/>
      <c r="D205" s="169"/>
      <c r="E205" s="22" t="s">
        <v>0</v>
      </c>
      <c r="F205" s="23"/>
      <c r="G205" s="23"/>
      <c r="H205" s="23"/>
      <c r="I205" s="24"/>
      <c r="J205" s="24"/>
      <c r="K205" s="155"/>
      <c r="L205" s="156"/>
    </row>
    <row r="206" spans="1:12" ht="51" customHeight="1" x14ac:dyDescent="0.25">
      <c r="A206" s="147"/>
      <c r="B206" s="154"/>
      <c r="C206" s="163"/>
      <c r="D206" s="169"/>
      <c r="E206" s="22" t="s">
        <v>93</v>
      </c>
      <c r="F206" s="23">
        <v>93908.5</v>
      </c>
      <c r="G206" s="23">
        <v>62605.663999999997</v>
      </c>
      <c r="H206" s="23">
        <v>61967.843339999999</v>
      </c>
      <c r="I206" s="24">
        <f t="shared" si="61"/>
        <v>66.666663827023115</v>
      </c>
      <c r="J206" s="24">
        <f t="shared" si="62"/>
        <v>98.981209335947625</v>
      </c>
      <c r="K206" s="155"/>
      <c r="L206" s="156"/>
    </row>
    <row r="207" spans="1:12" ht="45.75" customHeight="1" x14ac:dyDescent="0.25">
      <c r="A207" s="147"/>
      <c r="B207" s="154"/>
      <c r="C207" s="163"/>
      <c r="D207" s="169"/>
      <c r="E207" s="22" t="s">
        <v>94</v>
      </c>
      <c r="F207" s="23">
        <v>948.57070999999996</v>
      </c>
      <c r="G207" s="23">
        <v>632.37981000000002</v>
      </c>
      <c r="H207" s="23">
        <v>625.93821000000003</v>
      </c>
      <c r="I207" s="24">
        <f t="shared" si="61"/>
        <v>66.666596736894817</v>
      </c>
      <c r="J207" s="24">
        <f t="shared" si="62"/>
        <v>98.981371653848342</v>
      </c>
      <c r="K207" s="155"/>
      <c r="L207" s="156"/>
    </row>
    <row r="208" spans="1:12" ht="20.25" x14ac:dyDescent="0.25">
      <c r="A208" s="147" t="s">
        <v>436</v>
      </c>
      <c r="B208" s="154"/>
      <c r="C208" s="163"/>
      <c r="D208" s="169" t="s">
        <v>202</v>
      </c>
      <c r="E208" s="22" t="s">
        <v>92</v>
      </c>
      <c r="F208" s="23">
        <f t="shared" ref="F208:H208" si="64">F210+F211</f>
        <v>10000</v>
      </c>
      <c r="G208" s="23">
        <f t="shared" si="64"/>
        <v>10000</v>
      </c>
      <c r="H208" s="23">
        <f t="shared" si="64"/>
        <v>0</v>
      </c>
      <c r="I208" s="24">
        <f t="shared" si="61"/>
        <v>100</v>
      </c>
      <c r="J208" s="24">
        <f t="shared" si="62"/>
        <v>0</v>
      </c>
      <c r="K208" s="155"/>
      <c r="L208" s="156"/>
    </row>
    <row r="209" spans="1:12" ht="20.25" x14ac:dyDescent="0.25">
      <c r="A209" s="147"/>
      <c r="B209" s="154"/>
      <c r="C209" s="163"/>
      <c r="D209" s="169"/>
      <c r="E209" s="22" t="s">
        <v>0</v>
      </c>
      <c r="F209" s="23"/>
      <c r="G209" s="23"/>
      <c r="H209" s="23"/>
      <c r="I209" s="24"/>
      <c r="J209" s="24"/>
      <c r="K209" s="155"/>
      <c r="L209" s="156"/>
    </row>
    <row r="210" spans="1:12" ht="66" customHeight="1" x14ac:dyDescent="0.25">
      <c r="A210" s="147"/>
      <c r="B210" s="154"/>
      <c r="C210" s="163"/>
      <c r="D210" s="169"/>
      <c r="E210" s="22" t="s">
        <v>93</v>
      </c>
      <c r="F210" s="23">
        <v>9500</v>
      </c>
      <c r="G210" s="23">
        <v>9500</v>
      </c>
      <c r="H210" s="23">
        <v>0</v>
      </c>
      <c r="I210" s="24">
        <f t="shared" si="61"/>
        <v>100</v>
      </c>
      <c r="J210" s="24">
        <f t="shared" si="62"/>
        <v>0</v>
      </c>
      <c r="K210" s="155"/>
      <c r="L210" s="156"/>
    </row>
    <row r="211" spans="1:12" ht="39" customHeight="1" x14ac:dyDescent="0.25">
      <c r="A211" s="147"/>
      <c r="B211" s="154"/>
      <c r="C211" s="164"/>
      <c r="D211" s="169"/>
      <c r="E211" s="22" t="s">
        <v>94</v>
      </c>
      <c r="F211" s="23">
        <v>500</v>
      </c>
      <c r="G211" s="23">
        <v>500</v>
      </c>
      <c r="H211" s="23">
        <v>0</v>
      </c>
      <c r="I211" s="24">
        <f t="shared" si="61"/>
        <v>100</v>
      </c>
      <c r="J211" s="24">
        <f t="shared" si="62"/>
        <v>0</v>
      </c>
      <c r="K211" s="155"/>
      <c r="L211" s="156"/>
    </row>
    <row r="212" spans="1:12" ht="20.25" customHeight="1" x14ac:dyDescent="0.25">
      <c r="A212" s="147" t="s">
        <v>296</v>
      </c>
      <c r="B212" s="154"/>
      <c r="C212" s="157" t="s">
        <v>192</v>
      </c>
      <c r="D212" s="169" t="s">
        <v>203</v>
      </c>
      <c r="E212" s="22" t="s">
        <v>92</v>
      </c>
      <c r="F212" s="23">
        <f t="shared" ref="F212:H212" si="65">F214+F215</f>
        <v>162920</v>
      </c>
      <c r="G212" s="23">
        <f t="shared" si="65"/>
        <v>59960.029000000002</v>
      </c>
      <c r="H212" s="23">
        <f t="shared" si="65"/>
        <v>46428.098529999996</v>
      </c>
      <c r="I212" s="24">
        <f t="shared" si="61"/>
        <v>36.803356862263684</v>
      </c>
      <c r="J212" s="24">
        <f t="shared" si="62"/>
        <v>77.431747956626225</v>
      </c>
      <c r="K212" s="155"/>
      <c r="L212" s="156"/>
    </row>
    <row r="213" spans="1:12" ht="20.25" x14ac:dyDescent="0.25">
      <c r="A213" s="147"/>
      <c r="B213" s="154"/>
      <c r="C213" s="158"/>
      <c r="D213" s="169"/>
      <c r="E213" s="22" t="s">
        <v>0</v>
      </c>
      <c r="F213" s="23"/>
      <c r="G213" s="23"/>
      <c r="H213" s="23"/>
      <c r="I213" s="24"/>
      <c r="J213" s="24"/>
      <c r="K213" s="155"/>
      <c r="L213" s="156"/>
    </row>
    <row r="214" spans="1:12" ht="48" customHeight="1" x14ac:dyDescent="0.25">
      <c r="A214" s="147"/>
      <c r="B214" s="154"/>
      <c r="C214" s="158"/>
      <c r="D214" s="169"/>
      <c r="E214" s="22" t="s">
        <v>93</v>
      </c>
      <c r="F214" s="23">
        <v>161290.79999999999</v>
      </c>
      <c r="G214" s="23">
        <v>59360.428930000002</v>
      </c>
      <c r="H214" s="23">
        <v>45963.817569999999</v>
      </c>
      <c r="I214" s="24">
        <f t="shared" si="61"/>
        <v>36.80335699866329</v>
      </c>
      <c r="J214" s="24">
        <f t="shared" si="62"/>
        <v>77.431747712271786</v>
      </c>
      <c r="K214" s="155"/>
      <c r="L214" s="156"/>
    </row>
    <row r="215" spans="1:12" ht="46.5" customHeight="1" x14ac:dyDescent="0.25">
      <c r="A215" s="147"/>
      <c r="B215" s="154"/>
      <c r="C215" s="158"/>
      <c r="D215" s="169"/>
      <c r="E215" s="22" t="s">
        <v>94</v>
      </c>
      <c r="F215" s="23">
        <v>1629.2000000000116</v>
      </c>
      <c r="G215" s="23">
        <v>599.60006999999996</v>
      </c>
      <c r="H215" s="23">
        <v>464.28095999999999</v>
      </c>
      <c r="I215" s="24">
        <f t="shared" si="61"/>
        <v>36.803343358703394</v>
      </c>
      <c r="J215" s="24">
        <f t="shared" si="62"/>
        <v>77.43177214772507</v>
      </c>
      <c r="K215" s="155"/>
      <c r="L215" s="156"/>
    </row>
    <row r="216" spans="1:12" ht="20.25" x14ac:dyDescent="0.25">
      <c r="A216" s="147" t="s">
        <v>297</v>
      </c>
      <c r="B216" s="154"/>
      <c r="C216" s="163"/>
      <c r="D216" s="169" t="s">
        <v>395</v>
      </c>
      <c r="E216" s="22" t="s">
        <v>92</v>
      </c>
      <c r="F216" s="23">
        <f t="shared" ref="F216:H216" si="66">F218+F219</f>
        <v>592149.57898999995</v>
      </c>
      <c r="G216" s="23">
        <f t="shared" si="66"/>
        <v>425820.65917</v>
      </c>
      <c r="H216" s="23">
        <f t="shared" si="66"/>
        <v>359491.62935</v>
      </c>
      <c r="I216" s="24">
        <f t="shared" si="61"/>
        <v>71.910995849444177</v>
      </c>
      <c r="J216" s="24">
        <f t="shared" si="62"/>
        <v>84.423247582846955</v>
      </c>
      <c r="K216" s="155"/>
      <c r="L216" s="156"/>
    </row>
    <row r="217" spans="1:12" ht="20.25" x14ac:dyDescent="0.25">
      <c r="A217" s="147"/>
      <c r="B217" s="154"/>
      <c r="C217" s="163"/>
      <c r="D217" s="169"/>
      <c r="E217" s="22" t="s">
        <v>0</v>
      </c>
      <c r="F217" s="23"/>
      <c r="G217" s="23"/>
      <c r="H217" s="23"/>
      <c r="I217" s="24"/>
      <c r="J217" s="24"/>
      <c r="K217" s="155"/>
      <c r="L217" s="156"/>
    </row>
    <row r="218" spans="1:12" ht="46.5" customHeight="1" x14ac:dyDescent="0.25">
      <c r="A218" s="147"/>
      <c r="B218" s="154"/>
      <c r="C218" s="163"/>
      <c r="D218" s="169"/>
      <c r="E218" s="22" t="s">
        <v>93</v>
      </c>
      <c r="F218" s="23">
        <v>562542.1</v>
      </c>
      <c r="G218" s="23">
        <v>404791.88357000001</v>
      </c>
      <c r="H218" s="23">
        <v>341517.04784000001</v>
      </c>
      <c r="I218" s="24">
        <f t="shared" si="61"/>
        <v>71.957615895770303</v>
      </c>
      <c r="J218" s="24">
        <f t="shared" si="62"/>
        <v>84.368551273321671</v>
      </c>
      <c r="K218" s="155"/>
      <c r="L218" s="156"/>
    </row>
    <row r="219" spans="1:12" ht="46.5" customHeight="1" x14ac:dyDescent="0.25">
      <c r="A219" s="147"/>
      <c r="B219" s="154"/>
      <c r="C219" s="163"/>
      <c r="D219" s="169"/>
      <c r="E219" s="22" t="s">
        <v>94</v>
      </c>
      <c r="F219" s="23">
        <v>29607.478989999974</v>
      </c>
      <c r="G219" s="23">
        <v>21028.775600000001</v>
      </c>
      <c r="H219" s="23">
        <v>17974.58151</v>
      </c>
      <c r="I219" s="24">
        <f t="shared" si="61"/>
        <v>71.025214970523294</v>
      </c>
      <c r="J219" s="24">
        <f t="shared" si="62"/>
        <v>85.476120207398083</v>
      </c>
      <c r="K219" s="155"/>
      <c r="L219" s="156"/>
    </row>
    <row r="220" spans="1:12" ht="20.25" x14ac:dyDescent="0.25">
      <c r="A220" s="147" t="s">
        <v>298</v>
      </c>
      <c r="B220" s="154"/>
      <c r="C220" s="163"/>
      <c r="D220" s="169" t="s">
        <v>155</v>
      </c>
      <c r="E220" s="22" t="s">
        <v>92</v>
      </c>
      <c r="F220" s="23">
        <f t="shared" ref="F220:H220" si="67">F222+F223</f>
        <v>223359.6</v>
      </c>
      <c r="G220" s="23">
        <f t="shared" si="67"/>
        <v>158486.21</v>
      </c>
      <c r="H220" s="23">
        <f t="shared" si="67"/>
        <v>25252.52</v>
      </c>
      <c r="I220" s="24">
        <f t="shared" si="61"/>
        <v>70.955629397617116</v>
      </c>
      <c r="J220" s="24">
        <f t="shared" si="62"/>
        <v>15.933575545784079</v>
      </c>
      <c r="K220" s="26"/>
      <c r="L220" s="27"/>
    </row>
    <row r="221" spans="1:12" ht="20.25" x14ac:dyDescent="0.25">
      <c r="A221" s="147"/>
      <c r="B221" s="154"/>
      <c r="C221" s="163"/>
      <c r="D221" s="169"/>
      <c r="E221" s="22" t="s">
        <v>0</v>
      </c>
      <c r="F221" s="23"/>
      <c r="G221" s="23"/>
      <c r="H221" s="23"/>
      <c r="I221" s="24"/>
      <c r="J221" s="24"/>
      <c r="K221" s="26"/>
      <c r="L221" s="27"/>
    </row>
    <row r="222" spans="1:12" ht="40.5" x14ac:dyDescent="0.25">
      <c r="A222" s="147"/>
      <c r="B222" s="154"/>
      <c r="C222" s="163"/>
      <c r="D222" s="169"/>
      <c r="E222" s="22" t="s">
        <v>93</v>
      </c>
      <c r="F222" s="23">
        <v>221126</v>
      </c>
      <c r="G222" s="23">
        <v>156901.35</v>
      </c>
      <c r="H222" s="23">
        <v>25000</v>
      </c>
      <c r="I222" s="24">
        <f t="shared" si="61"/>
        <v>70.955631630834915</v>
      </c>
      <c r="J222" s="24">
        <f t="shared" si="62"/>
        <v>15.933578646710178</v>
      </c>
      <c r="K222" s="26"/>
      <c r="L222" s="27"/>
    </row>
    <row r="223" spans="1:12" ht="40.5" x14ac:dyDescent="0.25">
      <c r="A223" s="147"/>
      <c r="B223" s="154"/>
      <c r="C223" s="163"/>
      <c r="D223" s="169"/>
      <c r="E223" s="22" t="s">
        <v>94</v>
      </c>
      <c r="F223" s="23">
        <v>2233.6</v>
      </c>
      <c r="G223" s="23">
        <v>1584.86</v>
      </c>
      <c r="H223" s="23">
        <v>252.52</v>
      </c>
      <c r="I223" s="24">
        <f t="shared" si="61"/>
        <v>70.955408309455578</v>
      </c>
      <c r="J223" s="24">
        <f t="shared" si="62"/>
        <v>15.933268553689286</v>
      </c>
      <c r="K223" s="26"/>
      <c r="L223" s="27"/>
    </row>
    <row r="224" spans="1:12" ht="20.25" x14ac:dyDescent="0.25">
      <c r="A224" s="147" t="s">
        <v>299</v>
      </c>
      <c r="B224" s="154"/>
      <c r="C224" s="163"/>
      <c r="D224" s="169" t="s">
        <v>16</v>
      </c>
      <c r="E224" s="22" t="s">
        <v>92</v>
      </c>
      <c r="F224" s="23">
        <f t="shared" ref="F224:H224" si="68">F226+F227</f>
        <v>526180</v>
      </c>
      <c r="G224" s="23">
        <f t="shared" si="68"/>
        <v>348176.97</v>
      </c>
      <c r="H224" s="23">
        <f t="shared" si="68"/>
        <v>348176.97000000003</v>
      </c>
      <c r="I224" s="24">
        <f t="shared" si="61"/>
        <v>66.17069633965562</v>
      </c>
      <c r="J224" s="24">
        <f t="shared" si="62"/>
        <v>100.00000000000003</v>
      </c>
      <c r="K224" s="155"/>
      <c r="L224" s="156"/>
    </row>
    <row r="225" spans="1:13" ht="20.25" x14ac:dyDescent="0.25">
      <c r="A225" s="147"/>
      <c r="B225" s="154"/>
      <c r="C225" s="163"/>
      <c r="D225" s="169"/>
      <c r="E225" s="22" t="s">
        <v>0</v>
      </c>
      <c r="F225" s="23"/>
      <c r="G225" s="23"/>
      <c r="H225" s="23"/>
      <c r="I225" s="24"/>
      <c r="J225" s="24"/>
      <c r="K225" s="155"/>
      <c r="L225" s="156"/>
    </row>
    <row r="226" spans="1:13" ht="40.5" x14ac:dyDescent="0.25">
      <c r="A226" s="147"/>
      <c r="B226" s="154"/>
      <c r="C226" s="163"/>
      <c r="D226" s="169"/>
      <c r="E226" s="22" t="s">
        <v>93</v>
      </c>
      <c r="F226" s="23">
        <v>520918.2</v>
      </c>
      <c r="G226" s="23">
        <v>344695.20029999997</v>
      </c>
      <c r="H226" s="23">
        <v>344695.21</v>
      </c>
      <c r="I226" s="24">
        <f t="shared" si="61"/>
        <v>66.17069633965562</v>
      </c>
      <c r="J226" s="24">
        <f t="shared" si="62"/>
        <v>100.00000281408039</v>
      </c>
      <c r="K226" s="155"/>
      <c r="L226" s="156"/>
    </row>
    <row r="227" spans="1:13" ht="40.5" x14ac:dyDescent="0.25">
      <c r="A227" s="147"/>
      <c r="B227" s="154"/>
      <c r="C227" s="164"/>
      <c r="D227" s="169"/>
      <c r="E227" s="22" t="s">
        <v>94</v>
      </c>
      <c r="F227" s="23">
        <v>5261.8</v>
      </c>
      <c r="G227" s="23">
        <v>3481.7696999999998</v>
      </c>
      <c r="H227" s="23">
        <v>3481.76</v>
      </c>
      <c r="I227" s="24">
        <f t="shared" ref="I227" si="69">G227/F227*100</f>
        <v>66.17069633965562</v>
      </c>
      <c r="J227" s="24">
        <f t="shared" ref="J227" si="70">IFERROR(H227/G227*100,0)</f>
        <v>99.999721406042468</v>
      </c>
      <c r="K227" s="155"/>
      <c r="L227" s="156"/>
    </row>
    <row r="228" spans="1:13" ht="20.25" customHeight="1" x14ac:dyDescent="0.25">
      <c r="A228" s="147" t="s">
        <v>300</v>
      </c>
      <c r="B228" s="154"/>
      <c r="C228" s="157" t="s">
        <v>107</v>
      </c>
      <c r="D228" s="169" t="s">
        <v>17</v>
      </c>
      <c r="E228" s="22" t="s">
        <v>92</v>
      </c>
      <c r="F228" s="23">
        <f>F230+F231</f>
        <v>88366.666670000006</v>
      </c>
      <c r="G228" s="23">
        <f>G230+G231</f>
        <v>81097.95</v>
      </c>
      <c r="H228" s="23">
        <f>H230+H231</f>
        <v>80295</v>
      </c>
      <c r="I228" s="24">
        <f t="shared" si="61"/>
        <v>91.774368159495495</v>
      </c>
      <c r="J228" s="24">
        <f t="shared" si="62"/>
        <v>99.009900990099013</v>
      </c>
      <c r="K228" s="155"/>
      <c r="L228" s="156"/>
    </row>
    <row r="229" spans="1:13" ht="20.25" x14ac:dyDescent="0.25">
      <c r="A229" s="147"/>
      <c r="B229" s="154"/>
      <c r="C229" s="158"/>
      <c r="D229" s="169"/>
      <c r="E229" s="22" t="s">
        <v>0</v>
      </c>
      <c r="F229" s="23"/>
      <c r="G229" s="23"/>
      <c r="H229" s="23"/>
      <c r="I229" s="24"/>
      <c r="J229" s="24"/>
      <c r="K229" s="155"/>
      <c r="L229" s="156"/>
      <c r="M229" s="132"/>
    </row>
    <row r="230" spans="1:13" ht="40.5" x14ac:dyDescent="0.25">
      <c r="A230" s="147"/>
      <c r="B230" s="154"/>
      <c r="C230" s="158"/>
      <c r="D230" s="169"/>
      <c r="E230" s="22" t="s">
        <v>93</v>
      </c>
      <c r="F230" s="23">
        <v>87483</v>
      </c>
      <c r="G230" s="23">
        <v>80295</v>
      </c>
      <c r="H230" s="23">
        <v>79492.05</v>
      </c>
      <c r="I230" s="24">
        <f t="shared" si="61"/>
        <v>91.783546517609139</v>
      </c>
      <c r="J230" s="24">
        <f t="shared" si="62"/>
        <v>99</v>
      </c>
      <c r="K230" s="155"/>
      <c r="L230" s="156"/>
    </row>
    <row r="231" spans="1:13" ht="40.5" x14ac:dyDescent="0.25">
      <c r="A231" s="147"/>
      <c r="B231" s="154"/>
      <c r="C231" s="158"/>
      <c r="D231" s="169"/>
      <c r="E231" s="22" t="s">
        <v>94</v>
      </c>
      <c r="F231" s="23">
        <v>883.66666999999995</v>
      </c>
      <c r="G231" s="23">
        <v>802.94999999999709</v>
      </c>
      <c r="H231" s="23">
        <v>802.95</v>
      </c>
      <c r="I231" s="24">
        <f t="shared" ref="I231" si="71">G231/F231*100</f>
        <v>90.865710709672584</v>
      </c>
      <c r="J231" s="24">
        <f t="shared" ref="J231" si="72">IFERROR(H231/G231*100,0)</f>
        <v>100.00000000000038</v>
      </c>
      <c r="K231" s="155"/>
      <c r="L231" s="156"/>
      <c r="M231" s="132"/>
    </row>
    <row r="232" spans="1:13" ht="20.25" x14ac:dyDescent="0.25">
      <c r="A232" s="147" t="s">
        <v>301</v>
      </c>
      <c r="B232" s="154"/>
      <c r="C232" s="158"/>
      <c r="D232" s="169" t="s">
        <v>18</v>
      </c>
      <c r="E232" s="22" t="s">
        <v>92</v>
      </c>
      <c r="F232" s="23">
        <f>F234+F235</f>
        <v>104757.2</v>
      </c>
      <c r="G232" s="23">
        <f>G234+G235</f>
        <v>100869.5181</v>
      </c>
      <c r="H232" s="23">
        <f>H234+H235</f>
        <v>99870.81</v>
      </c>
      <c r="I232" s="24">
        <f t="shared" si="61"/>
        <v>96.288864249903597</v>
      </c>
      <c r="J232" s="24">
        <f t="shared" si="62"/>
        <v>99.009900990099013</v>
      </c>
      <c r="K232" s="155"/>
      <c r="L232" s="156"/>
    </row>
    <row r="233" spans="1:13" ht="20.25" x14ac:dyDescent="0.25">
      <c r="A233" s="147"/>
      <c r="B233" s="154"/>
      <c r="C233" s="158"/>
      <c r="D233" s="169"/>
      <c r="E233" s="22" t="s">
        <v>0</v>
      </c>
      <c r="F233" s="23"/>
      <c r="G233" s="23"/>
      <c r="H233" s="23"/>
      <c r="I233" s="24"/>
      <c r="J233" s="24"/>
      <c r="K233" s="155"/>
      <c r="L233" s="156"/>
    </row>
    <row r="234" spans="1:13" ht="40.5" x14ac:dyDescent="0.25">
      <c r="A234" s="147"/>
      <c r="B234" s="154"/>
      <c r="C234" s="158"/>
      <c r="D234" s="169"/>
      <c r="E234" s="22" t="s">
        <v>93</v>
      </c>
      <c r="F234" s="23">
        <v>103720</v>
      </c>
      <c r="G234" s="23">
        <v>99870.81</v>
      </c>
      <c r="H234" s="23">
        <v>98872.11</v>
      </c>
      <c r="I234" s="24">
        <f t="shared" si="61"/>
        <v>96.288864249903583</v>
      </c>
      <c r="J234" s="24">
        <f t="shared" si="62"/>
        <v>99.000008110477935</v>
      </c>
      <c r="K234" s="155"/>
      <c r="L234" s="156"/>
    </row>
    <row r="235" spans="1:13" ht="40.5" x14ac:dyDescent="0.25">
      <c r="A235" s="147"/>
      <c r="B235" s="154"/>
      <c r="C235" s="158"/>
      <c r="D235" s="169"/>
      <c r="E235" s="22" t="s">
        <v>94</v>
      </c>
      <c r="F235" s="23">
        <f>F234*1%</f>
        <v>1037.2</v>
      </c>
      <c r="G235" s="23">
        <f>G234*1%</f>
        <v>998.70809999999994</v>
      </c>
      <c r="H235" s="23">
        <v>998.7</v>
      </c>
      <c r="I235" s="24">
        <f t="shared" ref="I235" si="73">G235/F235*100</f>
        <v>96.288864249903568</v>
      </c>
      <c r="J235" s="24">
        <f t="shared" ref="J235" si="74">IFERROR(H235/G235*100,0)</f>
        <v>99.999188952207362</v>
      </c>
      <c r="K235" s="155"/>
      <c r="L235" s="156"/>
    </row>
    <row r="236" spans="1:13" ht="20.25" x14ac:dyDescent="0.25">
      <c r="A236" s="147" t="s">
        <v>302</v>
      </c>
      <c r="B236" s="154"/>
      <c r="C236" s="158"/>
      <c r="D236" s="169" t="s">
        <v>19</v>
      </c>
      <c r="E236" s="22" t="s">
        <v>92</v>
      </c>
      <c r="F236" s="23">
        <f>F238+F239</f>
        <v>103588.63</v>
      </c>
      <c r="G236" s="23">
        <f>G238+G239</f>
        <v>102020.201</v>
      </c>
      <c r="H236" s="23">
        <f>H238+H239</f>
        <v>101010.1</v>
      </c>
      <c r="I236" s="24">
        <f t="shared" si="61"/>
        <v>98.485906223491909</v>
      </c>
      <c r="J236" s="24">
        <f t="shared" si="62"/>
        <v>99.009900990099027</v>
      </c>
      <c r="K236" s="155"/>
      <c r="L236" s="156"/>
    </row>
    <row r="237" spans="1:13" ht="20.25" x14ac:dyDescent="0.25">
      <c r="A237" s="147"/>
      <c r="B237" s="154"/>
      <c r="C237" s="158"/>
      <c r="D237" s="169"/>
      <c r="E237" s="22" t="s">
        <v>0</v>
      </c>
      <c r="F237" s="23"/>
      <c r="G237" s="23"/>
      <c r="H237" s="23"/>
      <c r="I237" s="24"/>
      <c r="J237" s="24"/>
      <c r="K237" s="155"/>
      <c r="L237" s="156"/>
    </row>
    <row r="238" spans="1:13" ht="40.5" x14ac:dyDescent="0.25">
      <c r="A238" s="147"/>
      <c r="B238" s="154"/>
      <c r="C238" s="158"/>
      <c r="D238" s="169"/>
      <c r="E238" s="22" t="s">
        <v>93</v>
      </c>
      <c r="F238" s="23">
        <v>102563</v>
      </c>
      <c r="G238" s="23">
        <v>101010.1</v>
      </c>
      <c r="H238" s="23">
        <v>100000</v>
      </c>
      <c r="I238" s="24">
        <f t="shared" si="61"/>
        <v>98.485906223491909</v>
      </c>
      <c r="J238" s="24">
        <f t="shared" si="62"/>
        <v>99.000000990000004</v>
      </c>
      <c r="K238" s="155"/>
      <c r="L238" s="156"/>
    </row>
    <row r="239" spans="1:13" ht="40.5" x14ac:dyDescent="0.25">
      <c r="A239" s="147"/>
      <c r="B239" s="154"/>
      <c r="C239" s="158"/>
      <c r="D239" s="169"/>
      <c r="E239" s="22" t="s">
        <v>94</v>
      </c>
      <c r="F239" s="23">
        <f>F238*1%</f>
        <v>1025.6300000000001</v>
      </c>
      <c r="G239" s="23">
        <f>G238*1%</f>
        <v>1010.1010000000001</v>
      </c>
      <c r="H239" s="23">
        <v>1010.1</v>
      </c>
      <c r="I239" s="24">
        <f t="shared" ref="I239" si="75">G239/F239*100</f>
        <v>98.485906223491909</v>
      </c>
      <c r="J239" s="24">
        <f t="shared" ref="J239" si="76">IFERROR(H239/G239*100,0)</f>
        <v>99.999900999998999</v>
      </c>
      <c r="K239" s="155"/>
      <c r="L239" s="156"/>
    </row>
    <row r="240" spans="1:13" ht="20.25" x14ac:dyDescent="0.25">
      <c r="A240" s="147" t="s">
        <v>303</v>
      </c>
      <c r="B240" s="154"/>
      <c r="C240" s="158"/>
      <c r="D240" s="169" t="s">
        <v>20</v>
      </c>
      <c r="E240" s="22" t="s">
        <v>92</v>
      </c>
      <c r="F240" s="23">
        <f>F242+F243</f>
        <v>90455.6</v>
      </c>
      <c r="G240" s="23">
        <f>G242+G243</f>
        <v>89313.057700000005</v>
      </c>
      <c r="H240" s="23">
        <f>H242+H243</f>
        <v>88419.945000000007</v>
      </c>
      <c r="I240" s="24">
        <f t="shared" si="61"/>
        <v>98.736902635104968</v>
      </c>
      <c r="J240" s="24">
        <f t="shared" si="62"/>
        <v>99.000020016110142</v>
      </c>
      <c r="K240" s="155"/>
      <c r="L240" s="156"/>
    </row>
    <row r="241" spans="1:12" ht="20.25" x14ac:dyDescent="0.25">
      <c r="A241" s="147"/>
      <c r="B241" s="154"/>
      <c r="C241" s="158"/>
      <c r="D241" s="169"/>
      <c r="E241" s="22" t="s">
        <v>0</v>
      </c>
      <c r="F241" s="23"/>
      <c r="G241" s="23"/>
      <c r="H241" s="23"/>
      <c r="I241" s="24"/>
      <c r="J241" s="24"/>
      <c r="K241" s="155"/>
      <c r="L241" s="156"/>
    </row>
    <row r="242" spans="1:12" ht="40.5" x14ac:dyDescent="0.25">
      <c r="A242" s="147"/>
      <c r="B242" s="154"/>
      <c r="C242" s="158"/>
      <c r="D242" s="169"/>
      <c r="E242" s="22" t="s">
        <v>93</v>
      </c>
      <c r="F242" s="23">
        <v>89560</v>
      </c>
      <c r="G242" s="23">
        <v>88428.77</v>
      </c>
      <c r="H242" s="23">
        <v>87544.5</v>
      </c>
      <c r="I242" s="24">
        <f t="shared" si="61"/>
        <v>98.736902635104968</v>
      </c>
      <c r="J242" s="24">
        <f t="shared" si="62"/>
        <v>99.000020016110142</v>
      </c>
      <c r="K242" s="155"/>
      <c r="L242" s="156"/>
    </row>
    <row r="243" spans="1:12" ht="40.5" x14ac:dyDescent="0.25">
      <c r="A243" s="147"/>
      <c r="B243" s="154"/>
      <c r="C243" s="158"/>
      <c r="D243" s="169"/>
      <c r="E243" s="22" t="s">
        <v>94</v>
      </c>
      <c r="F243" s="23">
        <f>F242*1%</f>
        <v>895.6</v>
      </c>
      <c r="G243" s="23">
        <f>G242*1%</f>
        <v>884.28770000000009</v>
      </c>
      <c r="H243" s="23">
        <f>H242*1%</f>
        <v>875.44500000000005</v>
      </c>
      <c r="I243" s="24">
        <f t="shared" si="61"/>
        <v>98.736902635104968</v>
      </c>
      <c r="J243" s="24">
        <f t="shared" si="62"/>
        <v>99.000020016110142</v>
      </c>
      <c r="K243" s="155"/>
      <c r="L243" s="156"/>
    </row>
    <row r="244" spans="1:12" ht="20.25" x14ac:dyDescent="0.25">
      <c r="A244" s="147" t="s">
        <v>304</v>
      </c>
      <c r="B244" s="154"/>
      <c r="C244" s="158"/>
      <c r="D244" s="169" t="s">
        <v>21</v>
      </c>
      <c r="E244" s="22" t="s">
        <v>92</v>
      </c>
      <c r="F244" s="23">
        <f>F246+F247</f>
        <v>71718.179999999993</v>
      </c>
      <c r="G244" s="23">
        <f>G246+G247</f>
        <v>41467.730000000003</v>
      </c>
      <c r="H244" s="23">
        <f>H246+H247</f>
        <v>0</v>
      </c>
      <c r="I244" s="24">
        <f t="shared" si="61"/>
        <v>57.820388080121397</v>
      </c>
      <c r="J244" s="24">
        <f t="shared" si="62"/>
        <v>0</v>
      </c>
      <c r="K244" s="155"/>
      <c r="L244" s="156"/>
    </row>
    <row r="245" spans="1:12" ht="20.25" x14ac:dyDescent="0.25">
      <c r="A245" s="147"/>
      <c r="B245" s="154"/>
      <c r="C245" s="158"/>
      <c r="D245" s="169"/>
      <c r="E245" s="22" t="s">
        <v>0</v>
      </c>
      <c r="F245" s="23"/>
      <c r="G245" s="23"/>
      <c r="H245" s="23"/>
      <c r="I245" s="24"/>
      <c r="J245" s="24"/>
      <c r="K245" s="155"/>
      <c r="L245" s="156"/>
    </row>
    <row r="246" spans="1:12" ht="40.5" x14ac:dyDescent="0.25">
      <c r="A246" s="147"/>
      <c r="B246" s="154"/>
      <c r="C246" s="158"/>
      <c r="D246" s="169"/>
      <c r="E246" s="22" t="s">
        <v>93</v>
      </c>
      <c r="F246" s="23">
        <v>71000</v>
      </c>
      <c r="G246" s="23">
        <v>41053.050000000003</v>
      </c>
      <c r="H246" s="23">
        <v>0</v>
      </c>
      <c r="I246" s="24">
        <f t="shared" si="61"/>
        <v>57.82119718309859</v>
      </c>
      <c r="J246" s="24">
        <f t="shared" si="62"/>
        <v>0</v>
      </c>
      <c r="K246" s="155"/>
      <c r="L246" s="156"/>
    </row>
    <row r="247" spans="1:12" ht="40.5" x14ac:dyDescent="0.25">
      <c r="A247" s="147"/>
      <c r="B247" s="154"/>
      <c r="C247" s="158"/>
      <c r="D247" s="169"/>
      <c r="E247" s="22" t="s">
        <v>94</v>
      </c>
      <c r="F247" s="23">
        <v>718.18</v>
      </c>
      <c r="G247" s="23">
        <v>414.68</v>
      </c>
      <c r="H247" s="23">
        <v>0</v>
      </c>
      <c r="I247" s="24">
        <f t="shared" si="61"/>
        <v>57.740399342783157</v>
      </c>
      <c r="J247" s="24">
        <f t="shared" si="62"/>
        <v>0</v>
      </c>
      <c r="K247" s="155"/>
      <c r="L247" s="156"/>
    </row>
    <row r="248" spans="1:12" ht="20.25" x14ac:dyDescent="0.25">
      <c r="A248" s="147" t="s">
        <v>423</v>
      </c>
      <c r="B248" s="154"/>
      <c r="C248" s="163"/>
      <c r="D248" s="169" t="s">
        <v>14</v>
      </c>
      <c r="E248" s="22" t="s">
        <v>92</v>
      </c>
      <c r="F248" s="23">
        <f>F250+F251</f>
        <v>128080.60608</v>
      </c>
      <c r="G248" s="23">
        <f>G250+G251</f>
        <v>80462.928110000008</v>
      </c>
      <c r="H248" s="23">
        <f>H250+H251</f>
        <v>63240.416560000005</v>
      </c>
      <c r="I248" s="24">
        <f t="shared" si="61"/>
        <v>62.822101309969071</v>
      </c>
      <c r="J248" s="24">
        <f t="shared" si="62"/>
        <v>78.595718606641697</v>
      </c>
      <c r="K248" s="155"/>
      <c r="L248" s="156"/>
    </row>
    <row r="249" spans="1:12" ht="20.25" x14ac:dyDescent="0.25">
      <c r="A249" s="147"/>
      <c r="B249" s="154"/>
      <c r="C249" s="163"/>
      <c r="D249" s="169"/>
      <c r="E249" s="22" t="s">
        <v>0</v>
      </c>
      <c r="F249" s="23"/>
      <c r="G249" s="23"/>
      <c r="H249" s="23"/>
      <c r="I249" s="24"/>
      <c r="J249" s="24"/>
      <c r="K249" s="155"/>
      <c r="L249" s="156"/>
    </row>
    <row r="250" spans="1:12" ht="80.25" customHeight="1" x14ac:dyDescent="0.25">
      <c r="A250" s="147"/>
      <c r="B250" s="154"/>
      <c r="C250" s="163"/>
      <c r="D250" s="169"/>
      <c r="E250" s="22" t="s">
        <v>93</v>
      </c>
      <c r="F250" s="23">
        <v>126799.8</v>
      </c>
      <c r="G250" s="23">
        <v>79771.086620000002</v>
      </c>
      <c r="H250" s="23">
        <v>62608.012390000004</v>
      </c>
      <c r="I250" s="24">
        <f t="shared" si="61"/>
        <v>62.911050821846729</v>
      </c>
      <c r="J250" s="24">
        <f t="shared" si="62"/>
        <v>78.484592654781622</v>
      </c>
      <c r="K250" s="155"/>
      <c r="L250" s="156"/>
    </row>
    <row r="251" spans="1:12" ht="89.25" customHeight="1" x14ac:dyDescent="0.25">
      <c r="A251" s="147"/>
      <c r="B251" s="154"/>
      <c r="C251" s="164"/>
      <c r="D251" s="169"/>
      <c r="E251" s="22" t="s">
        <v>94</v>
      </c>
      <c r="F251" s="23">
        <v>1280.8060799999948</v>
      </c>
      <c r="G251" s="23">
        <v>691.84149000000002</v>
      </c>
      <c r="H251" s="23">
        <v>632.40417000000002</v>
      </c>
      <c r="I251" s="24">
        <f t="shared" si="61"/>
        <v>54.016099767421686</v>
      </c>
      <c r="J251" s="24">
        <f t="shared" si="62"/>
        <v>91.408824006782254</v>
      </c>
      <c r="K251" s="155"/>
      <c r="L251" s="156"/>
    </row>
    <row r="252" spans="1:12" ht="20.25" customHeight="1" x14ac:dyDescent="0.25">
      <c r="A252" s="147" t="s">
        <v>305</v>
      </c>
      <c r="B252" s="154"/>
      <c r="C252" s="158"/>
      <c r="D252" s="169" t="s">
        <v>15</v>
      </c>
      <c r="E252" s="22" t="s">
        <v>92</v>
      </c>
      <c r="F252" s="23">
        <f t="shared" ref="F252:H252" si="77">F254+F255</f>
        <v>13676.308999999999</v>
      </c>
      <c r="G252" s="23">
        <f t="shared" si="77"/>
        <v>13814.4568</v>
      </c>
      <c r="H252" s="23">
        <f t="shared" si="77"/>
        <v>13677.68</v>
      </c>
      <c r="I252" s="24">
        <f t="shared" si="61"/>
        <v>101.01012488091634</v>
      </c>
      <c r="J252" s="24">
        <f t="shared" si="62"/>
        <v>99.009900990099013</v>
      </c>
      <c r="K252" s="155"/>
      <c r="L252" s="156"/>
    </row>
    <row r="253" spans="1:12" ht="20.25" x14ac:dyDescent="0.25">
      <c r="A253" s="147"/>
      <c r="B253" s="154"/>
      <c r="C253" s="158"/>
      <c r="D253" s="169"/>
      <c r="E253" s="22" t="s">
        <v>0</v>
      </c>
      <c r="F253" s="23"/>
      <c r="G253" s="23"/>
      <c r="H253" s="23"/>
      <c r="I253" s="24"/>
      <c r="J253" s="24"/>
      <c r="K253" s="155"/>
      <c r="L253" s="156"/>
    </row>
    <row r="254" spans="1:12" ht="40.5" x14ac:dyDescent="0.25">
      <c r="A254" s="147"/>
      <c r="B254" s="154"/>
      <c r="C254" s="158"/>
      <c r="D254" s="169"/>
      <c r="E254" s="22" t="s">
        <v>93</v>
      </c>
      <c r="F254" s="23">
        <v>13540.9</v>
      </c>
      <c r="G254" s="23">
        <v>13677.68</v>
      </c>
      <c r="H254" s="23">
        <v>13540.9</v>
      </c>
      <c r="I254" s="24">
        <v>100</v>
      </c>
      <c r="J254" s="24">
        <f t="shared" si="62"/>
        <v>98.999976604219427</v>
      </c>
      <c r="K254" s="155"/>
      <c r="L254" s="156"/>
    </row>
    <row r="255" spans="1:12" ht="40.5" x14ac:dyDescent="0.25">
      <c r="A255" s="147"/>
      <c r="B255" s="154"/>
      <c r="C255" s="158"/>
      <c r="D255" s="169"/>
      <c r="E255" s="22" t="s">
        <v>94</v>
      </c>
      <c r="F255" s="23">
        <f>F254*1%</f>
        <v>135.40899999999999</v>
      </c>
      <c r="G255" s="23">
        <f>G254*1%</f>
        <v>136.77680000000001</v>
      </c>
      <c r="H255" s="23">
        <v>136.78</v>
      </c>
      <c r="I255" s="24">
        <v>100</v>
      </c>
      <c r="J255" s="24">
        <f t="shared" ref="J255" si="78">IFERROR(H255/G255*100,0)</f>
        <v>100.00233957805709</v>
      </c>
      <c r="K255" s="155"/>
      <c r="L255" s="156"/>
    </row>
    <row r="256" spans="1:12" ht="20.25" x14ac:dyDescent="0.25">
      <c r="A256" s="147" t="s">
        <v>306</v>
      </c>
      <c r="B256" s="154"/>
      <c r="C256" s="158"/>
      <c r="D256" s="169" t="s">
        <v>391</v>
      </c>
      <c r="E256" s="22" t="s">
        <v>92</v>
      </c>
      <c r="F256" s="23">
        <f t="shared" ref="F256:H256" si="79">F258+F259</f>
        <v>189854.63157999999</v>
      </c>
      <c r="G256" s="23">
        <f t="shared" si="79"/>
        <v>99659.956760000001</v>
      </c>
      <c r="H256" s="23">
        <f t="shared" si="79"/>
        <v>99659.956760000001</v>
      </c>
      <c r="I256" s="24">
        <f t="shared" si="61"/>
        <v>52.492770879811687</v>
      </c>
      <c r="J256" s="24">
        <f t="shared" si="62"/>
        <v>100</v>
      </c>
      <c r="K256" s="155"/>
      <c r="L256" s="156"/>
    </row>
    <row r="257" spans="1:12" ht="20.25" x14ac:dyDescent="0.25">
      <c r="A257" s="147"/>
      <c r="B257" s="154"/>
      <c r="C257" s="158"/>
      <c r="D257" s="169"/>
      <c r="E257" s="22" t="s">
        <v>0</v>
      </c>
      <c r="F257" s="23"/>
      <c r="G257" s="23"/>
      <c r="H257" s="23"/>
      <c r="I257" s="24"/>
      <c r="J257" s="24"/>
      <c r="K257" s="155"/>
      <c r="L257" s="156"/>
    </row>
    <row r="258" spans="1:12" ht="150" customHeight="1" x14ac:dyDescent="0.25">
      <c r="A258" s="147"/>
      <c r="B258" s="154"/>
      <c r="C258" s="158"/>
      <c r="D258" s="169"/>
      <c r="E258" s="22" t="s">
        <v>93</v>
      </c>
      <c r="F258" s="23">
        <v>111961.9</v>
      </c>
      <c r="G258" s="23">
        <v>58773.5795</v>
      </c>
      <c r="H258" s="23">
        <v>58771.903639999997</v>
      </c>
      <c r="I258" s="24">
        <f t="shared" si="61"/>
        <v>52.494267692849085</v>
      </c>
      <c r="J258" s="24">
        <f t="shared" si="62"/>
        <v>99.997148616752185</v>
      </c>
      <c r="K258" s="155"/>
      <c r="L258" s="156"/>
    </row>
    <row r="259" spans="1:12" ht="101.25" customHeight="1" x14ac:dyDescent="0.25">
      <c r="A259" s="147"/>
      <c r="B259" s="154"/>
      <c r="C259" s="159"/>
      <c r="D259" s="169"/>
      <c r="E259" s="22" t="s">
        <v>94</v>
      </c>
      <c r="F259" s="23">
        <v>77892.731580000007</v>
      </c>
      <c r="G259" s="23">
        <v>40886.377260000001</v>
      </c>
      <c r="H259" s="23">
        <v>40888.053119999997</v>
      </c>
      <c r="I259" s="24">
        <f t="shared" si="61"/>
        <v>52.490619382127456</v>
      </c>
      <c r="J259" s="24">
        <f t="shared" si="62"/>
        <v>100.00409882242522</v>
      </c>
      <c r="K259" s="155"/>
      <c r="L259" s="156"/>
    </row>
    <row r="260" spans="1:12" ht="20.25" x14ac:dyDescent="0.25">
      <c r="A260" s="151" t="s">
        <v>307</v>
      </c>
      <c r="B260" s="148"/>
      <c r="C260" s="157" t="s">
        <v>166</v>
      </c>
      <c r="D260" s="138" t="s">
        <v>396</v>
      </c>
      <c r="E260" s="22" t="s">
        <v>92</v>
      </c>
      <c r="F260" s="23">
        <f t="shared" ref="F260:H260" si="80">F262+F263</f>
        <v>126210.90910999999</v>
      </c>
      <c r="G260" s="23">
        <f t="shared" si="80"/>
        <v>62626.262000000002</v>
      </c>
      <c r="H260" s="23">
        <f t="shared" si="80"/>
        <v>62626.262000000002</v>
      </c>
      <c r="I260" s="24">
        <f t="shared" si="61"/>
        <v>49.620323981200109</v>
      </c>
      <c r="J260" s="24">
        <f t="shared" si="62"/>
        <v>100</v>
      </c>
      <c r="K260" s="141"/>
      <c r="L260" s="144"/>
    </row>
    <row r="261" spans="1:12" ht="20.25" x14ac:dyDescent="0.25">
      <c r="A261" s="152"/>
      <c r="B261" s="149"/>
      <c r="C261" s="158"/>
      <c r="D261" s="139"/>
      <c r="E261" s="22" t="s">
        <v>0</v>
      </c>
      <c r="F261" s="23"/>
      <c r="G261" s="23"/>
      <c r="H261" s="23"/>
      <c r="I261" s="24"/>
      <c r="J261" s="24"/>
      <c r="K261" s="142"/>
      <c r="L261" s="145"/>
    </row>
    <row r="262" spans="1:12" ht="51" customHeight="1" x14ac:dyDescent="0.25">
      <c r="A262" s="152"/>
      <c r="B262" s="149"/>
      <c r="C262" s="158"/>
      <c r="D262" s="139"/>
      <c r="E262" s="22" t="s">
        <v>93</v>
      </c>
      <c r="F262" s="23">
        <v>124948.8</v>
      </c>
      <c r="G262" s="23">
        <v>62626.262620000001</v>
      </c>
      <c r="H262" s="23">
        <v>62626.262620000001</v>
      </c>
      <c r="I262" s="24">
        <f t="shared" si="61"/>
        <v>50.121539878734332</v>
      </c>
      <c r="J262" s="24">
        <f t="shared" si="62"/>
        <v>100</v>
      </c>
      <c r="K262" s="142"/>
      <c r="L262" s="145"/>
    </row>
    <row r="263" spans="1:12" ht="67.5" customHeight="1" x14ac:dyDescent="0.25">
      <c r="A263" s="153"/>
      <c r="B263" s="150"/>
      <c r="C263" s="159"/>
      <c r="D263" s="140"/>
      <c r="E263" s="22" t="s">
        <v>94</v>
      </c>
      <c r="F263" s="23">
        <v>1262.1091099999903</v>
      </c>
      <c r="G263" s="23">
        <v>-6.1999999888939783E-4</v>
      </c>
      <c r="H263" s="23">
        <v>-6.1999999888939783E-4</v>
      </c>
      <c r="I263" s="24">
        <f t="shared" si="61"/>
        <v>-4.9124120409003507E-5</v>
      </c>
      <c r="J263" s="24">
        <f t="shared" si="62"/>
        <v>100</v>
      </c>
      <c r="K263" s="143"/>
      <c r="L263" s="146"/>
    </row>
    <row r="264" spans="1:12" ht="20.25" x14ac:dyDescent="0.25">
      <c r="A264" s="147" t="s">
        <v>308</v>
      </c>
      <c r="B264" s="154"/>
      <c r="C264" s="189" t="s">
        <v>193</v>
      </c>
      <c r="D264" s="169" t="s">
        <v>390</v>
      </c>
      <c r="E264" s="22" t="s">
        <v>92</v>
      </c>
      <c r="F264" s="23">
        <f t="shared" ref="F264:H264" si="81">F266+F267</f>
        <v>2783259.8947399999</v>
      </c>
      <c r="G264" s="23">
        <f t="shared" si="81"/>
        <v>1368608.4679100001</v>
      </c>
      <c r="H264" s="23">
        <f t="shared" si="81"/>
        <v>1345919.8858099999</v>
      </c>
      <c r="I264" s="24">
        <f t="shared" si="61"/>
        <v>49.172859153271766</v>
      </c>
      <c r="J264" s="24">
        <f t="shared" si="62"/>
        <v>98.342215276904739</v>
      </c>
      <c r="K264" s="155"/>
      <c r="L264" s="156"/>
    </row>
    <row r="265" spans="1:12" ht="20.25" x14ac:dyDescent="0.25">
      <c r="A265" s="147"/>
      <c r="B265" s="154"/>
      <c r="C265" s="189"/>
      <c r="D265" s="169"/>
      <c r="E265" s="22" t="s">
        <v>0</v>
      </c>
      <c r="F265" s="23"/>
      <c r="G265" s="23"/>
      <c r="H265" s="23"/>
      <c r="I265" s="24"/>
      <c r="J265" s="24"/>
      <c r="K265" s="155"/>
      <c r="L265" s="156"/>
    </row>
    <row r="266" spans="1:12" ht="108" customHeight="1" x14ac:dyDescent="0.25">
      <c r="A266" s="147"/>
      <c r="B266" s="154"/>
      <c r="C266" s="189"/>
      <c r="D266" s="169"/>
      <c r="E266" s="22" t="s">
        <v>93</v>
      </c>
      <c r="F266" s="23">
        <v>2644096.9</v>
      </c>
      <c r="G266" s="23">
        <v>1325289.24135</v>
      </c>
      <c r="H266" s="23">
        <v>1278623.89206</v>
      </c>
      <c r="I266" s="24">
        <f t="shared" ref="I266:I329" si="82">G266/F266*100</f>
        <v>50.122567041699575</v>
      </c>
      <c r="J266" s="24">
        <f t="shared" ref="J266:J329" si="83">IFERROR(H266/G266*100,0)</f>
        <v>96.478855495539634</v>
      </c>
      <c r="K266" s="155"/>
      <c r="L266" s="156"/>
    </row>
    <row r="267" spans="1:12" ht="112.5" customHeight="1" x14ac:dyDescent="0.25">
      <c r="A267" s="147"/>
      <c r="B267" s="154"/>
      <c r="C267" s="189"/>
      <c r="D267" s="169"/>
      <c r="E267" s="22" t="s">
        <v>94</v>
      </c>
      <c r="F267" s="23">
        <v>139162.99473999999</v>
      </c>
      <c r="G267" s="23">
        <v>43319.226560000003</v>
      </c>
      <c r="H267" s="23">
        <v>67295.993749999994</v>
      </c>
      <c r="I267" s="24">
        <f t="shared" si="82"/>
        <v>31.128409273552837</v>
      </c>
      <c r="J267" s="24">
        <f t="shared" si="83"/>
        <v>155.34901957861732</v>
      </c>
      <c r="K267" s="155"/>
      <c r="L267" s="156"/>
    </row>
    <row r="268" spans="1:12" ht="20.25" customHeight="1" x14ac:dyDescent="0.25">
      <c r="A268" s="176" t="s">
        <v>43</v>
      </c>
      <c r="B268" s="179" t="s">
        <v>184</v>
      </c>
      <c r="C268" s="182"/>
      <c r="D268" s="193" t="s">
        <v>453</v>
      </c>
      <c r="E268" s="60" t="s">
        <v>92</v>
      </c>
      <c r="F268" s="3">
        <f>F270+F271</f>
        <v>3936548.12</v>
      </c>
      <c r="G268" s="3">
        <f>G270+G271</f>
        <v>1115181.6797199999</v>
      </c>
      <c r="H268" s="3">
        <f>H270+H271</f>
        <v>841081.37605000008</v>
      </c>
      <c r="I268" s="61">
        <f t="shared" si="82"/>
        <v>28.328922846242254</v>
      </c>
      <c r="J268" s="61">
        <f t="shared" si="83"/>
        <v>75.421018058795497</v>
      </c>
      <c r="K268" s="176" t="s">
        <v>434</v>
      </c>
      <c r="L268" s="199"/>
    </row>
    <row r="269" spans="1:12" ht="20.25" x14ac:dyDescent="0.25">
      <c r="A269" s="177"/>
      <c r="B269" s="180"/>
      <c r="C269" s="183"/>
      <c r="D269" s="194"/>
      <c r="E269" s="60" t="s">
        <v>0</v>
      </c>
      <c r="F269" s="3"/>
      <c r="G269" s="3"/>
      <c r="H269" s="3"/>
      <c r="I269" s="4"/>
      <c r="J269" s="4"/>
      <c r="K269" s="177"/>
      <c r="L269" s="200"/>
    </row>
    <row r="270" spans="1:12" ht="51" customHeight="1" x14ac:dyDescent="0.25">
      <c r="A270" s="177"/>
      <c r="B270" s="180"/>
      <c r="C270" s="183"/>
      <c r="D270" s="194"/>
      <c r="E270" s="60" t="s">
        <v>93</v>
      </c>
      <c r="F270" s="3">
        <f>F287+F291+F275+F279+F283+F295+F299+F303</f>
        <v>2664406.4000000004</v>
      </c>
      <c r="G270" s="3">
        <f t="shared" ref="G270:H271" si="84">G287+G291+G275+G279+G283+G295+G299+G303</f>
        <v>1027620.59373</v>
      </c>
      <c r="H270" s="3">
        <f t="shared" si="84"/>
        <v>771117.15145000012</v>
      </c>
      <c r="I270" s="61">
        <f t="shared" si="82"/>
        <v>38.568462894023966</v>
      </c>
      <c r="J270" s="61">
        <f t="shared" si="83"/>
        <v>75.039090901345418</v>
      </c>
      <c r="K270" s="177"/>
      <c r="L270" s="200"/>
    </row>
    <row r="271" spans="1:12" ht="55.5" customHeight="1" x14ac:dyDescent="0.25">
      <c r="A271" s="178"/>
      <c r="B271" s="181"/>
      <c r="C271" s="184"/>
      <c r="D271" s="195"/>
      <c r="E271" s="60" t="s">
        <v>94</v>
      </c>
      <c r="F271" s="3">
        <f>F288+F292+F276+F280+F284+F296+F300+F304</f>
        <v>1272141.7199999997</v>
      </c>
      <c r="G271" s="3">
        <f t="shared" si="84"/>
        <v>87561.085990000007</v>
      </c>
      <c r="H271" s="3">
        <f t="shared" si="84"/>
        <v>69964.224600000001</v>
      </c>
      <c r="I271" s="61">
        <f t="shared" si="82"/>
        <v>6.882966308973816</v>
      </c>
      <c r="J271" s="61">
        <f t="shared" si="83"/>
        <v>79.903331267488312</v>
      </c>
      <c r="K271" s="178"/>
      <c r="L271" s="201"/>
    </row>
    <row r="272" spans="1:12" ht="20.25" x14ac:dyDescent="0.25">
      <c r="A272" s="104"/>
      <c r="B272" s="104" t="s">
        <v>0</v>
      </c>
      <c r="C272" s="105"/>
      <c r="D272" s="134"/>
      <c r="E272" s="106"/>
      <c r="F272" s="107"/>
      <c r="G272" s="107"/>
      <c r="H272" s="107"/>
      <c r="I272" s="108"/>
      <c r="J272" s="108"/>
      <c r="K272" s="109"/>
      <c r="L272" s="110"/>
    </row>
    <row r="273" spans="1:12" ht="20.25" customHeight="1" x14ac:dyDescent="0.25">
      <c r="A273" s="147" t="s">
        <v>309</v>
      </c>
      <c r="B273" s="248"/>
      <c r="C273" s="157" t="s">
        <v>167</v>
      </c>
      <c r="D273" s="169" t="s">
        <v>198</v>
      </c>
      <c r="E273" s="22" t="s">
        <v>92</v>
      </c>
      <c r="F273" s="23">
        <f>SUM(F275:F276)</f>
        <v>966316.16</v>
      </c>
      <c r="G273" s="23">
        <f t="shared" ref="G273:H273" si="85">SUM(G275:G276)</f>
        <v>0</v>
      </c>
      <c r="H273" s="23">
        <f t="shared" si="85"/>
        <v>0</v>
      </c>
      <c r="I273" s="25">
        <f t="shared" si="82"/>
        <v>0</v>
      </c>
      <c r="J273" s="25">
        <f t="shared" si="83"/>
        <v>0</v>
      </c>
      <c r="K273" s="57"/>
      <c r="L273" s="27"/>
    </row>
    <row r="274" spans="1:12" ht="20.25" x14ac:dyDescent="0.25">
      <c r="A274" s="147"/>
      <c r="B274" s="249"/>
      <c r="C274" s="158"/>
      <c r="D274" s="169"/>
      <c r="E274" s="22" t="s">
        <v>0</v>
      </c>
      <c r="F274" s="23"/>
      <c r="G274" s="23"/>
      <c r="H274" s="23"/>
      <c r="I274" s="25"/>
      <c r="J274" s="25"/>
      <c r="K274" s="57"/>
      <c r="L274" s="27"/>
    </row>
    <row r="275" spans="1:12" ht="40.5" x14ac:dyDescent="0.25">
      <c r="A275" s="147"/>
      <c r="B275" s="249"/>
      <c r="C275" s="158"/>
      <c r="D275" s="169"/>
      <c r="E275" s="22" t="s">
        <v>93</v>
      </c>
      <c r="F275" s="23">
        <v>637130.9</v>
      </c>
      <c r="G275" s="23">
        <v>0</v>
      </c>
      <c r="H275" s="23">
        <v>0</v>
      </c>
      <c r="I275" s="25">
        <f t="shared" si="82"/>
        <v>0</v>
      </c>
      <c r="J275" s="25">
        <f t="shared" si="83"/>
        <v>0</v>
      </c>
      <c r="K275" s="57"/>
      <c r="L275" s="27"/>
    </row>
    <row r="276" spans="1:12" ht="48.75" customHeight="1" x14ac:dyDescent="0.25">
      <c r="A276" s="147"/>
      <c r="B276" s="250"/>
      <c r="C276" s="158"/>
      <c r="D276" s="169"/>
      <c r="E276" s="22" t="s">
        <v>94</v>
      </c>
      <c r="F276" s="23">
        <v>329185.26</v>
      </c>
      <c r="G276" s="23">
        <v>0</v>
      </c>
      <c r="H276" s="23">
        <v>0</v>
      </c>
      <c r="I276" s="25">
        <f t="shared" si="82"/>
        <v>0</v>
      </c>
      <c r="J276" s="25">
        <f t="shared" si="83"/>
        <v>0</v>
      </c>
      <c r="K276" s="57"/>
      <c r="L276" s="27"/>
    </row>
    <row r="277" spans="1:12" s="122" customFormat="1" ht="20.25" x14ac:dyDescent="0.25">
      <c r="A277" s="147" t="s">
        <v>310</v>
      </c>
      <c r="B277" s="154"/>
      <c r="C277" s="157" t="s">
        <v>168</v>
      </c>
      <c r="D277" s="169" t="s">
        <v>29</v>
      </c>
      <c r="E277" s="22" t="s">
        <v>92</v>
      </c>
      <c r="F277" s="23">
        <f>SUM(F279:F280)</f>
        <v>260419.09</v>
      </c>
      <c r="G277" s="23">
        <f>SUM(G279:G280)</f>
        <v>164755.91918</v>
      </c>
      <c r="H277" s="23">
        <f>SUM(H279:H280)</f>
        <v>121431.60970999999</v>
      </c>
      <c r="I277" s="25">
        <f t="shared" si="82"/>
        <v>63.265684239968735</v>
      </c>
      <c r="J277" s="25">
        <f t="shared" si="83"/>
        <v>73.703943575667779</v>
      </c>
      <c r="K277" s="155"/>
      <c r="L277" s="156"/>
    </row>
    <row r="278" spans="1:12" s="122" customFormat="1" ht="20.25" x14ac:dyDescent="0.25">
      <c r="A278" s="147"/>
      <c r="B278" s="154"/>
      <c r="C278" s="158"/>
      <c r="D278" s="169"/>
      <c r="E278" s="22" t="s">
        <v>0</v>
      </c>
      <c r="F278" s="23"/>
      <c r="G278" s="23"/>
      <c r="H278" s="23"/>
      <c r="I278" s="24"/>
      <c r="J278" s="24"/>
      <c r="K278" s="155"/>
      <c r="L278" s="156"/>
    </row>
    <row r="279" spans="1:12" s="122" customFormat="1" ht="40.5" x14ac:dyDescent="0.25">
      <c r="A279" s="147"/>
      <c r="B279" s="154"/>
      <c r="C279" s="158"/>
      <c r="D279" s="169"/>
      <c r="E279" s="22" t="s">
        <v>93</v>
      </c>
      <c r="F279" s="23">
        <v>257814.9</v>
      </c>
      <c r="G279" s="23">
        <v>163108.35999</v>
      </c>
      <c r="H279" s="23">
        <v>120217.29360999999</v>
      </c>
      <c r="I279" s="24">
        <f t="shared" si="82"/>
        <v>63.265684019814216</v>
      </c>
      <c r="J279" s="24">
        <f t="shared" si="83"/>
        <v>73.703943573076444</v>
      </c>
      <c r="K279" s="155"/>
      <c r="L279" s="156"/>
    </row>
    <row r="280" spans="1:12" s="122" customFormat="1" ht="51" customHeight="1" x14ac:dyDescent="0.25">
      <c r="A280" s="147"/>
      <c r="B280" s="154"/>
      <c r="C280" s="158"/>
      <c r="D280" s="169"/>
      <c r="E280" s="22" t="s">
        <v>94</v>
      </c>
      <c r="F280" s="23">
        <v>2604.19</v>
      </c>
      <c r="G280" s="23">
        <v>1647.5591899999999</v>
      </c>
      <c r="H280" s="23">
        <v>1214.3161</v>
      </c>
      <c r="I280" s="24">
        <f t="shared" si="82"/>
        <v>63.265706035273915</v>
      </c>
      <c r="J280" s="24">
        <f t="shared" si="83"/>
        <v>73.703943832209148</v>
      </c>
      <c r="K280" s="155"/>
      <c r="L280" s="156"/>
    </row>
    <row r="281" spans="1:12" s="122" customFormat="1" ht="20.25" x14ac:dyDescent="0.25">
      <c r="A281" s="147" t="s">
        <v>311</v>
      </c>
      <c r="B281" s="154"/>
      <c r="C281" s="163"/>
      <c r="D281" s="169" t="s">
        <v>30</v>
      </c>
      <c r="E281" s="22" t="s">
        <v>92</v>
      </c>
      <c r="F281" s="23">
        <f t="shared" ref="F281:H281" si="86">F283+F284</f>
        <v>915248.89</v>
      </c>
      <c r="G281" s="23">
        <f t="shared" si="86"/>
        <v>550133.04764</v>
      </c>
      <c r="H281" s="23">
        <f t="shared" si="86"/>
        <v>408868.91190000001</v>
      </c>
      <c r="I281" s="24">
        <f t="shared" si="82"/>
        <v>60.107480451574212</v>
      </c>
      <c r="J281" s="24">
        <f t="shared" si="83"/>
        <v>74.321823357821359</v>
      </c>
      <c r="K281" s="28"/>
      <c r="L281" s="28"/>
    </row>
    <row r="282" spans="1:12" s="122" customFormat="1" ht="20.25" x14ac:dyDescent="0.25">
      <c r="A282" s="147"/>
      <c r="B282" s="154"/>
      <c r="C282" s="163"/>
      <c r="D282" s="169"/>
      <c r="E282" s="22" t="s">
        <v>0</v>
      </c>
      <c r="F282" s="23"/>
      <c r="G282" s="23"/>
      <c r="H282" s="23"/>
      <c r="I282" s="24"/>
      <c r="J282" s="24"/>
      <c r="K282" s="26"/>
      <c r="L282" s="27"/>
    </row>
    <row r="283" spans="1:12" s="122" customFormat="1" ht="40.5" x14ac:dyDescent="0.25">
      <c r="A283" s="147"/>
      <c r="B283" s="154"/>
      <c r="C283" s="163"/>
      <c r="D283" s="169"/>
      <c r="E283" s="22" t="s">
        <v>93</v>
      </c>
      <c r="F283" s="23">
        <v>906096.4</v>
      </c>
      <c r="G283" s="23">
        <v>544631.71716</v>
      </c>
      <c r="H283" s="23">
        <v>404780.22278000001</v>
      </c>
      <c r="I283" s="24">
        <f t="shared" si="82"/>
        <v>60.10748052414732</v>
      </c>
      <c r="J283" s="24">
        <f t="shared" si="83"/>
        <v>74.321823358129009</v>
      </c>
      <c r="K283" s="26"/>
      <c r="L283" s="27"/>
    </row>
    <row r="284" spans="1:12" s="122" customFormat="1" ht="40.5" x14ac:dyDescent="0.25">
      <c r="A284" s="147"/>
      <c r="B284" s="154"/>
      <c r="C284" s="164"/>
      <c r="D284" s="169"/>
      <c r="E284" s="22" t="s">
        <v>94</v>
      </c>
      <c r="F284" s="23">
        <v>9152.49</v>
      </c>
      <c r="G284" s="23">
        <v>5501.3304799999996</v>
      </c>
      <c r="H284" s="23">
        <v>4088.68912</v>
      </c>
      <c r="I284" s="24">
        <f t="shared" si="82"/>
        <v>60.107473266837765</v>
      </c>
      <c r="J284" s="24">
        <f t="shared" si="83"/>
        <v>74.321823327363532</v>
      </c>
      <c r="K284" s="26"/>
      <c r="L284" s="27"/>
    </row>
    <row r="285" spans="1:12" s="122" customFormat="1" ht="20.25" customHeight="1" x14ac:dyDescent="0.25">
      <c r="A285" s="151" t="s">
        <v>312</v>
      </c>
      <c r="B285" s="205"/>
      <c r="C285" s="157" t="s">
        <v>116</v>
      </c>
      <c r="D285" s="169" t="s">
        <v>424</v>
      </c>
      <c r="E285" s="22" t="s">
        <v>92</v>
      </c>
      <c r="F285" s="23">
        <f>SUM(F287:F288)</f>
        <v>2609.7999999999997</v>
      </c>
      <c r="G285" s="23">
        <f t="shared" ref="G285:H285" si="87">SUM(G287:G288)</f>
        <v>2526.5614500000001</v>
      </c>
      <c r="H285" s="23">
        <f t="shared" si="87"/>
        <v>2512.5337199999999</v>
      </c>
      <c r="I285" s="24">
        <f t="shared" si="82"/>
        <v>96.810539121771797</v>
      </c>
      <c r="J285" s="24">
        <f t="shared" si="83"/>
        <v>99.444789676498857</v>
      </c>
      <c r="K285" s="26"/>
      <c r="L285" s="27"/>
    </row>
    <row r="286" spans="1:12" s="122" customFormat="1" ht="20.25" x14ac:dyDescent="0.25">
      <c r="A286" s="152"/>
      <c r="B286" s="206"/>
      <c r="C286" s="158"/>
      <c r="D286" s="169"/>
      <c r="E286" s="22" t="s">
        <v>0</v>
      </c>
      <c r="F286" s="23"/>
      <c r="G286" s="23"/>
      <c r="H286" s="23"/>
      <c r="I286" s="24"/>
      <c r="J286" s="24"/>
      <c r="K286" s="26"/>
      <c r="L286" s="27"/>
    </row>
    <row r="287" spans="1:12" s="122" customFormat="1" ht="40.5" x14ac:dyDescent="0.25">
      <c r="A287" s="152"/>
      <c r="B287" s="206"/>
      <c r="C287" s="158"/>
      <c r="D287" s="169"/>
      <c r="E287" s="22" t="s">
        <v>93</v>
      </c>
      <c r="F287" s="23">
        <v>634.9</v>
      </c>
      <c r="G287" s="23">
        <v>590.33829000000003</v>
      </c>
      <c r="H287" s="23">
        <v>611.23752999999999</v>
      </c>
      <c r="I287" s="24">
        <f t="shared" si="82"/>
        <v>92.981302567333444</v>
      </c>
      <c r="J287" s="24">
        <f t="shared" si="83"/>
        <v>103.54021420497727</v>
      </c>
      <c r="K287" s="26"/>
      <c r="L287" s="27"/>
    </row>
    <row r="288" spans="1:12" s="122" customFormat="1" ht="150" customHeight="1" x14ac:dyDescent="0.25">
      <c r="A288" s="153"/>
      <c r="B288" s="207"/>
      <c r="C288" s="158"/>
      <c r="D288" s="169"/>
      <c r="E288" s="22" t="s">
        <v>94</v>
      </c>
      <c r="F288" s="23">
        <v>1974.8999999999999</v>
      </c>
      <c r="G288" s="23">
        <v>1936.22316</v>
      </c>
      <c r="H288" s="23">
        <v>1901.29619</v>
      </c>
      <c r="I288" s="24">
        <f t="shared" si="82"/>
        <v>98.041579826826691</v>
      </c>
      <c r="J288" s="24">
        <f t="shared" si="83"/>
        <v>98.196128900761622</v>
      </c>
      <c r="K288" s="26"/>
      <c r="L288" s="27"/>
    </row>
    <row r="289" spans="1:12" s="122" customFormat="1" ht="61.5" customHeight="1" x14ac:dyDescent="0.25">
      <c r="A289" s="151" t="s">
        <v>313</v>
      </c>
      <c r="B289" s="205"/>
      <c r="C289" s="157" t="s">
        <v>427</v>
      </c>
      <c r="D289" s="138" t="s">
        <v>426</v>
      </c>
      <c r="E289" s="22" t="s">
        <v>92</v>
      </c>
      <c r="F289" s="23">
        <f>SUM(F291:F292)</f>
        <v>626943.80000000005</v>
      </c>
      <c r="G289" s="23">
        <f t="shared" ref="G289:H289" si="88">SUM(G291:G292)</f>
        <v>15799.76145</v>
      </c>
      <c r="H289" s="23">
        <f t="shared" si="88"/>
        <v>15785.73372</v>
      </c>
      <c r="I289" s="24">
        <f t="shared" si="82"/>
        <v>2.5201240446113351</v>
      </c>
      <c r="J289" s="24">
        <f t="shared" si="83"/>
        <v>99.91121555825768</v>
      </c>
      <c r="K289" s="26"/>
      <c r="L289" s="27"/>
    </row>
    <row r="290" spans="1:12" s="122" customFormat="1" ht="30" customHeight="1" x14ac:dyDescent="0.25">
      <c r="A290" s="152"/>
      <c r="B290" s="206"/>
      <c r="C290" s="158"/>
      <c r="D290" s="139"/>
      <c r="E290" s="22" t="s">
        <v>0</v>
      </c>
      <c r="F290" s="23"/>
      <c r="G290" s="23"/>
      <c r="H290" s="23"/>
      <c r="I290" s="24"/>
      <c r="J290" s="24"/>
      <c r="K290" s="26"/>
      <c r="L290" s="27"/>
    </row>
    <row r="291" spans="1:12" s="122" customFormat="1" ht="52.5" customHeight="1" x14ac:dyDescent="0.25">
      <c r="A291" s="152"/>
      <c r="B291" s="206"/>
      <c r="C291" s="158"/>
      <c r="D291" s="139"/>
      <c r="E291" s="22" t="s">
        <v>93</v>
      </c>
      <c r="F291" s="29">
        <v>366838.10000000003</v>
      </c>
      <c r="G291" s="29">
        <v>13863.53829</v>
      </c>
      <c r="H291" s="29">
        <v>13884.437530000001</v>
      </c>
      <c r="I291" s="24">
        <f t="shared" si="82"/>
        <v>3.779198041315774</v>
      </c>
      <c r="J291" s="24">
        <f t="shared" si="83"/>
        <v>100.15074968282143</v>
      </c>
      <c r="K291" s="26"/>
      <c r="L291" s="27"/>
    </row>
    <row r="292" spans="1:12" s="122" customFormat="1" ht="48.75" customHeight="1" x14ac:dyDescent="0.25">
      <c r="A292" s="153"/>
      <c r="B292" s="207"/>
      <c r="C292" s="159"/>
      <c r="D292" s="140"/>
      <c r="E292" s="22" t="s">
        <v>94</v>
      </c>
      <c r="F292" s="81">
        <v>260105.69999999998</v>
      </c>
      <c r="G292" s="81">
        <v>1936.22316</v>
      </c>
      <c r="H292" s="81">
        <v>1901.29619</v>
      </c>
      <c r="I292" s="24">
        <f t="shared" si="82"/>
        <v>0.7443985887275828</v>
      </c>
      <c r="J292" s="24">
        <f t="shared" si="83"/>
        <v>98.196128900761622</v>
      </c>
      <c r="K292" s="26"/>
      <c r="L292" s="27"/>
    </row>
    <row r="293" spans="1:12" s="122" customFormat="1" ht="20.25" customHeight="1" x14ac:dyDescent="0.25">
      <c r="A293" s="147" t="s">
        <v>314</v>
      </c>
      <c r="B293" s="154"/>
      <c r="C293" s="157" t="s">
        <v>250</v>
      </c>
      <c r="D293" s="169" t="s">
        <v>42</v>
      </c>
      <c r="E293" s="22" t="s">
        <v>92</v>
      </c>
      <c r="F293" s="23">
        <f t="shared" ref="F293:H293" si="89">F295+F296</f>
        <v>135322.28</v>
      </c>
      <c r="G293" s="23">
        <f t="shared" si="89"/>
        <v>38947.370000000003</v>
      </c>
      <c r="H293" s="23">
        <f t="shared" si="89"/>
        <v>5563.4800000000005</v>
      </c>
      <c r="I293" s="24">
        <f t="shared" si="82"/>
        <v>28.781195528186494</v>
      </c>
      <c r="J293" s="24">
        <f t="shared" si="83"/>
        <v>14.284610231704992</v>
      </c>
      <c r="K293" s="155"/>
      <c r="L293" s="156"/>
    </row>
    <row r="294" spans="1:12" s="122" customFormat="1" ht="20.25" x14ac:dyDescent="0.25">
      <c r="A294" s="147"/>
      <c r="B294" s="154"/>
      <c r="C294" s="158"/>
      <c r="D294" s="169"/>
      <c r="E294" s="22" t="s">
        <v>0</v>
      </c>
      <c r="F294" s="23"/>
      <c r="G294" s="23"/>
      <c r="H294" s="23"/>
      <c r="I294" s="24"/>
      <c r="J294" s="24"/>
      <c r="K294" s="155"/>
      <c r="L294" s="156"/>
    </row>
    <row r="295" spans="1:12" s="122" customFormat="1" ht="58.5" customHeight="1" x14ac:dyDescent="0.25">
      <c r="A295" s="147"/>
      <c r="B295" s="154"/>
      <c r="C295" s="158"/>
      <c r="D295" s="169"/>
      <c r="E295" s="22" t="s">
        <v>93</v>
      </c>
      <c r="F295" s="23">
        <v>128556.2</v>
      </c>
      <c r="G295" s="23">
        <v>37000</v>
      </c>
      <c r="H295" s="23">
        <v>5285.31</v>
      </c>
      <c r="I295" s="24">
        <f t="shared" si="82"/>
        <v>28.781186749452768</v>
      </c>
      <c r="J295" s="24">
        <f t="shared" si="83"/>
        <v>14.284621621621623</v>
      </c>
      <c r="K295" s="155"/>
      <c r="L295" s="156"/>
    </row>
    <row r="296" spans="1:12" s="122" customFormat="1" ht="66" customHeight="1" x14ac:dyDescent="0.25">
      <c r="A296" s="147"/>
      <c r="B296" s="154"/>
      <c r="C296" s="158"/>
      <c r="D296" s="169"/>
      <c r="E296" s="22" t="s">
        <v>94</v>
      </c>
      <c r="F296" s="23">
        <v>6766.08</v>
      </c>
      <c r="G296" s="23">
        <v>1947.37</v>
      </c>
      <c r="H296" s="23">
        <v>278.17</v>
      </c>
      <c r="I296" s="24">
        <f t="shared" si="82"/>
        <v>28.781362325009457</v>
      </c>
      <c r="J296" s="24">
        <f t="shared" si="83"/>
        <v>14.28439382346447</v>
      </c>
      <c r="K296" s="155"/>
      <c r="L296" s="156"/>
    </row>
    <row r="297" spans="1:12" s="122" customFormat="1" ht="20.25" x14ac:dyDescent="0.25">
      <c r="A297" s="147" t="s">
        <v>315</v>
      </c>
      <c r="B297" s="154"/>
      <c r="C297" s="157" t="s">
        <v>116</v>
      </c>
      <c r="D297" s="169" t="s">
        <v>31</v>
      </c>
      <c r="E297" s="22" t="s">
        <v>92</v>
      </c>
      <c r="F297" s="23">
        <f t="shared" ref="F297:H297" si="90">F299+F300</f>
        <v>843515.36</v>
      </c>
      <c r="G297" s="23">
        <f t="shared" si="90"/>
        <v>226219.14</v>
      </c>
      <c r="H297" s="23">
        <f t="shared" si="90"/>
        <v>177824.99</v>
      </c>
      <c r="I297" s="24">
        <f t="shared" si="82"/>
        <v>26.818615371746169</v>
      </c>
      <c r="J297" s="24">
        <f t="shared" si="83"/>
        <v>78.607402538971712</v>
      </c>
      <c r="K297" s="155"/>
      <c r="L297" s="156"/>
    </row>
    <row r="298" spans="1:12" s="122" customFormat="1" ht="20.25" x14ac:dyDescent="0.25">
      <c r="A298" s="147"/>
      <c r="B298" s="154"/>
      <c r="C298" s="158"/>
      <c r="D298" s="169"/>
      <c r="E298" s="22" t="s">
        <v>0</v>
      </c>
      <c r="F298" s="23"/>
      <c r="G298" s="23"/>
      <c r="H298" s="23"/>
      <c r="I298" s="24"/>
      <c r="J298" s="24"/>
      <c r="K298" s="155"/>
      <c r="L298" s="156"/>
    </row>
    <row r="299" spans="1:12" s="122" customFormat="1" ht="60.75" customHeight="1" x14ac:dyDescent="0.25">
      <c r="A299" s="147"/>
      <c r="B299" s="154"/>
      <c r="C299" s="158"/>
      <c r="D299" s="169"/>
      <c r="E299" s="22" t="s">
        <v>93</v>
      </c>
      <c r="F299" s="23">
        <v>190470.9</v>
      </c>
      <c r="G299" s="23">
        <v>157466.75</v>
      </c>
      <c r="H299" s="23">
        <v>122699.24</v>
      </c>
      <c r="I299" s="24">
        <f t="shared" si="82"/>
        <v>82.672339974242789</v>
      </c>
      <c r="J299" s="24">
        <f t="shared" si="83"/>
        <v>77.920729296819815</v>
      </c>
      <c r="K299" s="155"/>
      <c r="L299" s="156"/>
    </row>
    <row r="300" spans="1:12" s="122" customFormat="1" ht="54.75" customHeight="1" x14ac:dyDescent="0.25">
      <c r="A300" s="147"/>
      <c r="B300" s="154"/>
      <c r="C300" s="158"/>
      <c r="D300" s="169"/>
      <c r="E300" s="22" t="s">
        <v>94</v>
      </c>
      <c r="F300" s="23">
        <v>653044.46</v>
      </c>
      <c r="G300" s="23">
        <v>68752.39</v>
      </c>
      <c r="H300" s="23">
        <v>55125.75</v>
      </c>
      <c r="I300" s="24">
        <f t="shared" si="82"/>
        <v>10.527979978576038</v>
      </c>
      <c r="J300" s="24">
        <f t="shared" si="83"/>
        <v>80.180121738313389</v>
      </c>
      <c r="K300" s="155"/>
      <c r="L300" s="156"/>
    </row>
    <row r="301" spans="1:12" s="122" customFormat="1" ht="20.25" x14ac:dyDescent="0.25">
      <c r="A301" s="147" t="s">
        <v>425</v>
      </c>
      <c r="B301" s="154"/>
      <c r="C301" s="163"/>
      <c r="D301" s="169" t="s">
        <v>32</v>
      </c>
      <c r="E301" s="22" t="s">
        <v>92</v>
      </c>
      <c r="F301" s="23">
        <f t="shared" ref="F301:H301" si="91">F303+F304</f>
        <v>186172.74</v>
      </c>
      <c r="G301" s="23">
        <f t="shared" si="91"/>
        <v>116799.88</v>
      </c>
      <c r="H301" s="23">
        <f t="shared" si="91"/>
        <v>109094.117</v>
      </c>
      <c r="I301" s="24">
        <f t="shared" si="82"/>
        <v>62.737369606312946</v>
      </c>
      <c r="J301" s="24">
        <f t="shared" si="83"/>
        <v>93.402593393075392</v>
      </c>
      <c r="K301" s="155"/>
      <c r="L301" s="156"/>
    </row>
    <row r="302" spans="1:12" s="122" customFormat="1" ht="20.25" x14ac:dyDescent="0.25">
      <c r="A302" s="147"/>
      <c r="B302" s="154"/>
      <c r="C302" s="163"/>
      <c r="D302" s="169"/>
      <c r="E302" s="22" t="s">
        <v>0</v>
      </c>
      <c r="F302" s="23"/>
      <c r="G302" s="23"/>
      <c r="H302" s="23"/>
      <c r="I302" s="24"/>
      <c r="J302" s="24"/>
      <c r="K302" s="155"/>
      <c r="L302" s="156"/>
    </row>
    <row r="303" spans="1:12" s="122" customFormat="1" ht="84.75" customHeight="1" x14ac:dyDescent="0.25">
      <c r="A303" s="147"/>
      <c r="B303" s="154"/>
      <c r="C303" s="163"/>
      <c r="D303" s="169"/>
      <c r="E303" s="22" t="s">
        <v>93</v>
      </c>
      <c r="F303" s="23">
        <v>176864.1</v>
      </c>
      <c r="G303" s="23">
        <v>110959.89</v>
      </c>
      <c r="H303" s="23">
        <v>103639.41</v>
      </c>
      <c r="I303" s="24">
        <f t="shared" si="82"/>
        <v>62.737372932098708</v>
      </c>
      <c r="J303" s="24">
        <f t="shared" si="83"/>
        <v>93.402588989588935</v>
      </c>
      <c r="K303" s="155"/>
      <c r="L303" s="156"/>
    </row>
    <row r="304" spans="1:12" s="122" customFormat="1" ht="76.5" customHeight="1" x14ac:dyDescent="0.25">
      <c r="A304" s="147"/>
      <c r="B304" s="154"/>
      <c r="C304" s="163"/>
      <c r="D304" s="169"/>
      <c r="E304" s="22" t="s">
        <v>94</v>
      </c>
      <c r="F304" s="23">
        <v>9308.64</v>
      </c>
      <c r="G304" s="23">
        <v>5839.99</v>
      </c>
      <c r="H304" s="23">
        <v>5454.7070000000003</v>
      </c>
      <c r="I304" s="24">
        <f t="shared" si="82"/>
        <v>62.73730641640455</v>
      </c>
      <c r="J304" s="24">
        <f t="shared" si="83"/>
        <v>93.402677059378533</v>
      </c>
      <c r="K304" s="155"/>
      <c r="L304" s="156"/>
    </row>
    <row r="305" spans="1:12" ht="20.25" customHeight="1" x14ac:dyDescent="0.25">
      <c r="A305" s="160" t="s">
        <v>7</v>
      </c>
      <c r="B305" s="251" t="s">
        <v>117</v>
      </c>
      <c r="C305" s="202"/>
      <c r="D305" s="193"/>
      <c r="E305" s="60" t="s">
        <v>92</v>
      </c>
      <c r="F305" s="3">
        <f>F307+F308</f>
        <v>2951423.3352700002</v>
      </c>
      <c r="G305" s="3">
        <f t="shared" ref="G305:H305" si="92">G307+G308</f>
        <v>1881963.7521000002</v>
      </c>
      <c r="H305" s="3">
        <f t="shared" si="92"/>
        <v>1772952.4121000003</v>
      </c>
      <c r="I305" s="4">
        <f t="shared" si="82"/>
        <v>63.764615858735688</v>
      </c>
      <c r="J305" s="4">
        <f t="shared" si="83"/>
        <v>94.20757493982768</v>
      </c>
      <c r="K305" s="176" t="s">
        <v>118</v>
      </c>
      <c r="L305" s="245"/>
    </row>
    <row r="306" spans="1:12" ht="20.25" x14ac:dyDescent="0.25">
      <c r="A306" s="161"/>
      <c r="B306" s="252"/>
      <c r="C306" s="203"/>
      <c r="D306" s="194"/>
      <c r="E306" s="60" t="s">
        <v>0</v>
      </c>
      <c r="F306" s="3"/>
      <c r="G306" s="3"/>
      <c r="H306" s="3"/>
      <c r="I306" s="4"/>
      <c r="J306" s="4"/>
      <c r="K306" s="177"/>
      <c r="L306" s="246"/>
    </row>
    <row r="307" spans="1:12" ht="61.5" customHeight="1" x14ac:dyDescent="0.25">
      <c r="A307" s="161"/>
      <c r="B307" s="252"/>
      <c r="C307" s="203"/>
      <c r="D307" s="194"/>
      <c r="E307" s="60" t="s">
        <v>93</v>
      </c>
      <c r="F307" s="3">
        <f>F312+F352+F368+F356+F372+F364+F376+F360+F316+F320+F324+F328+F332+F336+F340+F344+F348</f>
        <v>2806290.7</v>
      </c>
      <c r="G307" s="3">
        <f t="shared" ref="G307:H307" si="93">G312+G352+G368+G356+G372+G364+G376+G360+G316+G320+G324+G328+G332+G336+G340+G344+G348</f>
        <v>1787865.5660000001</v>
      </c>
      <c r="H307" s="3">
        <f t="shared" si="93"/>
        <v>1684304.7860500002</v>
      </c>
      <c r="I307" s="4">
        <f t="shared" si="82"/>
        <v>63.709207531493441</v>
      </c>
      <c r="J307" s="4">
        <f t="shared" si="83"/>
        <v>94.207574555971959</v>
      </c>
      <c r="K307" s="177"/>
      <c r="L307" s="246"/>
    </row>
    <row r="308" spans="1:12" ht="69" customHeight="1" x14ac:dyDescent="0.25">
      <c r="A308" s="162"/>
      <c r="B308" s="253"/>
      <c r="C308" s="204"/>
      <c r="D308" s="195"/>
      <c r="E308" s="60" t="s">
        <v>94</v>
      </c>
      <c r="F308" s="3">
        <f>F313+F353+F369+F357+F373+F365+F377+F361+F317+F321+F325+F329+F333+F337+F341+F345+F349</f>
        <v>145132.63526999997</v>
      </c>
      <c r="G308" s="3">
        <f t="shared" ref="G308:H308" si="94">G313+G353+G369+G357+G373+G365+G377+G361+G317+G321+G325+G329+G333+G337+G341+G345+G349</f>
        <v>94098.186100000006</v>
      </c>
      <c r="H308" s="3">
        <f t="shared" si="94"/>
        <v>88647.626049999992</v>
      </c>
      <c r="I308" s="4">
        <f t="shared" si="82"/>
        <v>64.835993589548508</v>
      </c>
      <c r="J308" s="4">
        <f t="shared" si="83"/>
        <v>94.2075822330862</v>
      </c>
      <c r="K308" s="178"/>
      <c r="L308" s="247"/>
    </row>
    <row r="309" spans="1:12" ht="20.25" x14ac:dyDescent="0.25">
      <c r="A309" s="41"/>
      <c r="B309" s="33" t="s">
        <v>0</v>
      </c>
      <c r="C309" s="68"/>
      <c r="D309" s="65"/>
      <c r="E309" s="60"/>
      <c r="F309" s="3"/>
      <c r="G309" s="3"/>
      <c r="H309" s="3"/>
      <c r="I309" s="4"/>
      <c r="J309" s="4"/>
      <c r="K309" s="63"/>
      <c r="L309" s="69"/>
    </row>
    <row r="310" spans="1:12" s="122" customFormat="1" ht="20.25" customHeight="1" x14ac:dyDescent="0.25">
      <c r="A310" s="151" t="s">
        <v>316</v>
      </c>
      <c r="B310" s="148"/>
      <c r="C310" s="157" t="s">
        <v>169</v>
      </c>
      <c r="D310" s="138" t="s">
        <v>230</v>
      </c>
      <c r="E310" s="22" t="s">
        <v>92</v>
      </c>
      <c r="F310" s="23">
        <f t="shared" ref="F310:H310" si="95">F312+F313</f>
        <v>7314.5263199999999</v>
      </c>
      <c r="G310" s="23">
        <f t="shared" si="95"/>
        <v>0</v>
      </c>
      <c r="H310" s="23">
        <f t="shared" si="95"/>
        <v>0</v>
      </c>
      <c r="I310" s="24">
        <f t="shared" si="82"/>
        <v>0</v>
      </c>
      <c r="J310" s="24">
        <f t="shared" si="83"/>
        <v>0</v>
      </c>
      <c r="K310" s="141"/>
      <c r="L310" s="144"/>
    </row>
    <row r="311" spans="1:12" s="122" customFormat="1" ht="20.25" x14ac:dyDescent="0.25">
      <c r="A311" s="152"/>
      <c r="B311" s="149"/>
      <c r="C311" s="158"/>
      <c r="D311" s="139"/>
      <c r="E311" s="22" t="s">
        <v>0</v>
      </c>
      <c r="F311" s="23"/>
      <c r="G311" s="23"/>
      <c r="H311" s="23"/>
      <c r="I311" s="24"/>
      <c r="J311" s="24"/>
      <c r="K311" s="142"/>
      <c r="L311" s="145"/>
    </row>
    <row r="312" spans="1:12" s="122" customFormat="1" ht="40.5" x14ac:dyDescent="0.25">
      <c r="A312" s="152"/>
      <c r="B312" s="149"/>
      <c r="C312" s="158"/>
      <c r="D312" s="139"/>
      <c r="E312" s="22" t="s">
        <v>93</v>
      </c>
      <c r="F312" s="23">
        <v>6948.8</v>
      </c>
      <c r="G312" s="23">
        <v>0</v>
      </c>
      <c r="H312" s="23">
        <v>0</v>
      </c>
      <c r="I312" s="24">
        <f t="shared" si="82"/>
        <v>0</v>
      </c>
      <c r="J312" s="24">
        <f t="shared" si="83"/>
        <v>0</v>
      </c>
      <c r="K312" s="142"/>
      <c r="L312" s="145"/>
    </row>
    <row r="313" spans="1:12" s="122" customFormat="1" ht="40.5" x14ac:dyDescent="0.25">
      <c r="A313" s="153"/>
      <c r="B313" s="150"/>
      <c r="C313" s="158"/>
      <c r="D313" s="140"/>
      <c r="E313" s="22" t="s">
        <v>94</v>
      </c>
      <c r="F313" s="23">
        <v>365.72631999999999</v>
      </c>
      <c r="G313" s="23">
        <v>0</v>
      </c>
      <c r="H313" s="23">
        <v>0</v>
      </c>
      <c r="I313" s="24">
        <f t="shared" si="82"/>
        <v>0</v>
      </c>
      <c r="J313" s="24">
        <f t="shared" si="83"/>
        <v>0</v>
      </c>
      <c r="K313" s="143"/>
      <c r="L313" s="146"/>
    </row>
    <row r="314" spans="1:12" ht="23.25" customHeight="1" x14ac:dyDescent="0.25">
      <c r="A314" s="151" t="s">
        <v>317</v>
      </c>
      <c r="B314" s="154"/>
      <c r="C314" s="158"/>
      <c r="D314" s="138" t="s">
        <v>231</v>
      </c>
      <c r="E314" s="22" t="s">
        <v>92</v>
      </c>
      <c r="F314" s="23">
        <f>F316+F317</f>
        <v>389473.68</v>
      </c>
      <c r="G314" s="23">
        <f t="shared" ref="G314:H314" si="96">G316+G317</f>
        <v>389473.68</v>
      </c>
      <c r="H314" s="23">
        <f t="shared" si="96"/>
        <v>389182.77</v>
      </c>
      <c r="I314" s="24">
        <f t="shared" si="82"/>
        <v>100</v>
      </c>
      <c r="J314" s="24">
        <f t="shared" si="83"/>
        <v>99.925306891084404</v>
      </c>
      <c r="K314" s="155"/>
      <c r="L314" s="144"/>
    </row>
    <row r="315" spans="1:12" ht="20.25" x14ac:dyDescent="0.25">
      <c r="A315" s="152"/>
      <c r="B315" s="154"/>
      <c r="C315" s="158"/>
      <c r="D315" s="139"/>
      <c r="E315" s="22" t="s">
        <v>0</v>
      </c>
      <c r="F315" s="23"/>
      <c r="G315" s="23"/>
      <c r="H315" s="23"/>
      <c r="I315" s="24"/>
      <c r="J315" s="24"/>
      <c r="K315" s="155"/>
      <c r="L315" s="145"/>
    </row>
    <row r="316" spans="1:12" ht="40.5" x14ac:dyDescent="0.25">
      <c r="A316" s="152"/>
      <c r="B316" s="154"/>
      <c r="C316" s="158"/>
      <c r="D316" s="139"/>
      <c r="E316" s="22" t="s">
        <v>232</v>
      </c>
      <c r="F316" s="23">
        <v>370000</v>
      </c>
      <c r="G316" s="38">
        <v>370000</v>
      </c>
      <c r="H316" s="23">
        <v>369723.63</v>
      </c>
      <c r="I316" s="24">
        <f t="shared" si="82"/>
        <v>100</v>
      </c>
      <c r="J316" s="24">
        <f t="shared" si="83"/>
        <v>99.92530540540541</v>
      </c>
      <c r="K316" s="155"/>
      <c r="L316" s="145"/>
    </row>
    <row r="317" spans="1:12" ht="40.5" x14ac:dyDescent="0.25">
      <c r="A317" s="153"/>
      <c r="B317" s="154"/>
      <c r="C317" s="158"/>
      <c r="D317" s="140"/>
      <c r="E317" s="22" t="s">
        <v>94</v>
      </c>
      <c r="F317" s="23">
        <v>19473.68</v>
      </c>
      <c r="G317" s="38">
        <v>19473.68</v>
      </c>
      <c r="H317" s="23">
        <v>19459.14</v>
      </c>
      <c r="I317" s="24">
        <f t="shared" si="82"/>
        <v>100</v>
      </c>
      <c r="J317" s="24">
        <f t="shared" si="83"/>
        <v>99.92533511899137</v>
      </c>
      <c r="K317" s="155"/>
      <c r="L317" s="146"/>
    </row>
    <row r="318" spans="1:12" ht="20.25" x14ac:dyDescent="0.25">
      <c r="A318" s="151" t="s">
        <v>318</v>
      </c>
      <c r="B318" s="154"/>
      <c r="C318" s="158"/>
      <c r="D318" s="138" t="s">
        <v>233</v>
      </c>
      <c r="E318" s="22" t="s">
        <v>92</v>
      </c>
      <c r="F318" s="23">
        <f t="shared" ref="F318:H318" si="97">F320+F321</f>
        <v>63157.894740000003</v>
      </c>
      <c r="G318" s="23">
        <f t="shared" si="97"/>
        <v>0</v>
      </c>
      <c r="H318" s="23">
        <f t="shared" si="97"/>
        <v>0</v>
      </c>
      <c r="I318" s="24">
        <f t="shared" si="82"/>
        <v>0</v>
      </c>
      <c r="J318" s="24">
        <f t="shared" si="83"/>
        <v>0</v>
      </c>
      <c r="K318" s="155"/>
      <c r="L318" s="144"/>
    </row>
    <row r="319" spans="1:12" ht="20.25" x14ac:dyDescent="0.25">
      <c r="A319" s="152"/>
      <c r="B319" s="154"/>
      <c r="C319" s="158"/>
      <c r="D319" s="139"/>
      <c r="E319" s="22" t="s">
        <v>0</v>
      </c>
      <c r="F319" s="23"/>
      <c r="G319" s="23"/>
      <c r="H319" s="23"/>
      <c r="I319" s="24"/>
      <c r="J319" s="24"/>
      <c r="K319" s="155"/>
      <c r="L319" s="145"/>
    </row>
    <row r="320" spans="1:12" ht="67.5" customHeight="1" x14ac:dyDescent="0.25">
      <c r="A320" s="152"/>
      <c r="B320" s="154"/>
      <c r="C320" s="158"/>
      <c r="D320" s="139"/>
      <c r="E320" s="22" t="s">
        <v>93</v>
      </c>
      <c r="F320" s="23">
        <v>60000</v>
      </c>
      <c r="G320" s="23">
        <v>0</v>
      </c>
      <c r="H320" s="23">
        <v>0</v>
      </c>
      <c r="I320" s="24">
        <f t="shared" si="82"/>
        <v>0</v>
      </c>
      <c r="J320" s="24">
        <f t="shared" si="83"/>
        <v>0</v>
      </c>
      <c r="K320" s="155"/>
      <c r="L320" s="145"/>
    </row>
    <row r="321" spans="1:12" ht="68.25" customHeight="1" x14ac:dyDescent="0.25">
      <c r="A321" s="153"/>
      <c r="B321" s="154"/>
      <c r="C321" s="158"/>
      <c r="D321" s="140"/>
      <c r="E321" s="22" t="s">
        <v>94</v>
      </c>
      <c r="F321" s="23">
        <v>3157.8947400000002</v>
      </c>
      <c r="G321" s="23">
        <v>0</v>
      </c>
      <c r="H321" s="23">
        <v>0</v>
      </c>
      <c r="I321" s="24">
        <f t="shared" si="82"/>
        <v>0</v>
      </c>
      <c r="J321" s="24">
        <f t="shared" si="83"/>
        <v>0</v>
      </c>
      <c r="K321" s="155"/>
      <c r="L321" s="146"/>
    </row>
    <row r="322" spans="1:12" ht="20.25" x14ac:dyDescent="0.25">
      <c r="A322" s="151" t="s">
        <v>319</v>
      </c>
      <c r="B322" s="154"/>
      <c r="C322" s="158"/>
      <c r="D322" s="138" t="s">
        <v>234</v>
      </c>
      <c r="E322" s="22" t="s">
        <v>92</v>
      </c>
      <c r="F322" s="23">
        <f t="shared" ref="F322:H322" si="98">F324+F325</f>
        <v>198105.36842000001</v>
      </c>
      <c r="G322" s="23">
        <f t="shared" si="98"/>
        <v>189901.03789000001</v>
      </c>
      <c r="H322" s="23">
        <f t="shared" si="98"/>
        <v>189901.03789000001</v>
      </c>
      <c r="I322" s="24">
        <f t="shared" si="82"/>
        <v>95.858602623727933</v>
      </c>
      <c r="J322" s="24">
        <f t="shared" si="83"/>
        <v>100</v>
      </c>
      <c r="K322" s="155"/>
      <c r="L322" s="144"/>
    </row>
    <row r="323" spans="1:12" ht="20.25" x14ac:dyDescent="0.25">
      <c r="A323" s="152"/>
      <c r="B323" s="154"/>
      <c r="C323" s="158"/>
      <c r="D323" s="139"/>
      <c r="E323" s="22" t="s">
        <v>0</v>
      </c>
      <c r="F323" s="23"/>
      <c r="G323" s="23"/>
      <c r="H323" s="23"/>
      <c r="I323" s="24"/>
      <c r="J323" s="24"/>
      <c r="K323" s="155"/>
      <c r="L323" s="145"/>
    </row>
    <row r="324" spans="1:12" ht="40.5" x14ac:dyDescent="0.25">
      <c r="A324" s="152"/>
      <c r="B324" s="154"/>
      <c r="C324" s="158"/>
      <c r="D324" s="139"/>
      <c r="E324" s="22" t="s">
        <v>93</v>
      </c>
      <c r="F324" s="23">
        <v>188200.1</v>
      </c>
      <c r="G324" s="39">
        <v>180405.986</v>
      </c>
      <c r="H324" s="39">
        <v>180405.98606</v>
      </c>
      <c r="I324" s="24">
        <f t="shared" si="82"/>
        <v>95.858602625609663</v>
      </c>
      <c r="J324" s="24">
        <f t="shared" si="83"/>
        <v>100.0000000332583</v>
      </c>
      <c r="K324" s="155"/>
      <c r="L324" s="145"/>
    </row>
    <row r="325" spans="1:12" ht="40.5" x14ac:dyDescent="0.25">
      <c r="A325" s="153"/>
      <c r="B325" s="154"/>
      <c r="C325" s="158"/>
      <c r="D325" s="140"/>
      <c r="E325" s="22" t="s">
        <v>94</v>
      </c>
      <c r="F325" s="23">
        <v>9905.2684200000003</v>
      </c>
      <c r="G325" s="39">
        <v>9495.0518900000006</v>
      </c>
      <c r="H325" s="39">
        <v>9495.0518300000003</v>
      </c>
      <c r="I325" s="24">
        <f t="shared" si="82"/>
        <v>95.858602587975099</v>
      </c>
      <c r="J325" s="24">
        <f t="shared" si="83"/>
        <v>99.99999936809192</v>
      </c>
      <c r="K325" s="155"/>
      <c r="L325" s="146"/>
    </row>
    <row r="326" spans="1:12" ht="20.25" x14ac:dyDescent="0.25">
      <c r="A326" s="151" t="s">
        <v>320</v>
      </c>
      <c r="B326" s="154"/>
      <c r="C326" s="158"/>
      <c r="D326" s="138" t="s">
        <v>235</v>
      </c>
      <c r="E326" s="22" t="s">
        <v>92</v>
      </c>
      <c r="F326" s="23">
        <f t="shared" ref="F326:H326" si="99">F328+F329</f>
        <v>8493.68</v>
      </c>
      <c r="G326" s="23">
        <f t="shared" si="99"/>
        <v>424.77</v>
      </c>
      <c r="H326" s="23">
        <f t="shared" si="99"/>
        <v>424.77</v>
      </c>
      <c r="I326" s="24">
        <f t="shared" si="82"/>
        <v>5.0010125175424545</v>
      </c>
      <c r="J326" s="24">
        <f t="shared" si="83"/>
        <v>100</v>
      </c>
      <c r="K326" s="155"/>
      <c r="L326" s="144"/>
    </row>
    <row r="327" spans="1:12" ht="20.25" x14ac:dyDescent="0.25">
      <c r="A327" s="152"/>
      <c r="B327" s="154"/>
      <c r="C327" s="158"/>
      <c r="D327" s="139"/>
      <c r="E327" s="22" t="s">
        <v>0</v>
      </c>
      <c r="F327" s="23"/>
      <c r="G327" s="23"/>
      <c r="H327" s="23"/>
      <c r="I327" s="24"/>
      <c r="J327" s="24"/>
      <c r="K327" s="155"/>
      <c r="L327" s="145"/>
    </row>
    <row r="328" spans="1:12" ht="40.5" x14ac:dyDescent="0.25">
      <c r="A328" s="152"/>
      <c r="B328" s="154"/>
      <c r="C328" s="158"/>
      <c r="D328" s="139"/>
      <c r="E328" s="22" t="s">
        <v>93</v>
      </c>
      <c r="F328" s="23">
        <v>8069</v>
      </c>
      <c r="G328" s="23">
        <v>403.53</v>
      </c>
      <c r="H328" s="23">
        <v>403.53</v>
      </c>
      <c r="I328" s="24">
        <f t="shared" si="82"/>
        <v>5.0009914487544922</v>
      </c>
      <c r="J328" s="24">
        <f t="shared" si="83"/>
        <v>100</v>
      </c>
      <c r="K328" s="155"/>
      <c r="L328" s="145"/>
    </row>
    <row r="329" spans="1:12" ht="40.5" x14ac:dyDescent="0.25">
      <c r="A329" s="153"/>
      <c r="B329" s="154"/>
      <c r="C329" s="158"/>
      <c r="D329" s="140"/>
      <c r="E329" s="22" t="s">
        <v>94</v>
      </c>
      <c r="F329" s="23">
        <v>424.68</v>
      </c>
      <c r="G329" s="23">
        <v>21.24</v>
      </c>
      <c r="H329" s="23">
        <v>21.24</v>
      </c>
      <c r="I329" s="24">
        <f t="shared" si="82"/>
        <v>5.0014128284826214</v>
      </c>
      <c r="J329" s="24">
        <f t="shared" si="83"/>
        <v>100</v>
      </c>
      <c r="K329" s="155"/>
      <c r="L329" s="146"/>
    </row>
    <row r="330" spans="1:12" ht="20.25" x14ac:dyDescent="0.25">
      <c r="A330" s="151" t="s">
        <v>321</v>
      </c>
      <c r="B330" s="154"/>
      <c r="C330" s="158"/>
      <c r="D330" s="138" t="s">
        <v>236</v>
      </c>
      <c r="E330" s="22" t="s">
        <v>92</v>
      </c>
      <c r="F330" s="23">
        <f t="shared" ref="F330:H330" si="100">F332+F333</f>
        <v>456882.11</v>
      </c>
      <c r="G330" s="23">
        <f t="shared" si="100"/>
        <v>377243.25</v>
      </c>
      <c r="H330" s="23">
        <f t="shared" si="100"/>
        <v>322568.25</v>
      </c>
      <c r="I330" s="24">
        <f t="shared" ref="I330:I393" si="101">G330/F330*100</f>
        <v>82.569057037492684</v>
      </c>
      <c r="J330" s="24">
        <f t="shared" ref="J330:J393" si="102">IFERROR(H330/G330*100,0)</f>
        <v>85.506698927018576</v>
      </c>
      <c r="K330" s="155"/>
      <c r="L330" s="144"/>
    </row>
    <row r="331" spans="1:12" ht="20.25" x14ac:dyDescent="0.25">
      <c r="A331" s="152"/>
      <c r="B331" s="154"/>
      <c r="C331" s="158"/>
      <c r="D331" s="139"/>
      <c r="E331" s="22" t="s">
        <v>0</v>
      </c>
      <c r="F331" s="23"/>
      <c r="G331" s="23"/>
      <c r="H331" s="23"/>
      <c r="I331" s="24"/>
      <c r="J331" s="24"/>
      <c r="K331" s="155"/>
      <c r="L331" s="145"/>
    </row>
    <row r="332" spans="1:12" ht="40.5" x14ac:dyDescent="0.25">
      <c r="A332" s="152"/>
      <c r="B332" s="154"/>
      <c r="C332" s="158"/>
      <c r="D332" s="139"/>
      <c r="E332" s="22" t="s">
        <v>93</v>
      </c>
      <c r="F332" s="23">
        <v>434038</v>
      </c>
      <c r="G332" s="38">
        <v>358381.09</v>
      </c>
      <c r="H332" s="38">
        <v>306439.84000000003</v>
      </c>
      <c r="I332" s="24">
        <f t="shared" si="101"/>
        <v>82.569058469534923</v>
      </c>
      <c r="J332" s="24">
        <f t="shared" si="102"/>
        <v>85.506699028121162</v>
      </c>
      <c r="K332" s="155"/>
      <c r="L332" s="145"/>
    </row>
    <row r="333" spans="1:12" ht="40.5" x14ac:dyDescent="0.25">
      <c r="A333" s="153"/>
      <c r="B333" s="154"/>
      <c r="C333" s="158"/>
      <c r="D333" s="140"/>
      <c r="E333" s="22" t="s">
        <v>94</v>
      </c>
      <c r="F333" s="23">
        <v>22844.11</v>
      </c>
      <c r="G333" s="38">
        <v>18862.16</v>
      </c>
      <c r="H333" s="38">
        <v>16128.41</v>
      </c>
      <c r="I333" s="24">
        <f t="shared" si="101"/>
        <v>82.569029828695449</v>
      </c>
      <c r="J333" s="24">
        <f t="shared" si="102"/>
        <v>85.506697006069302</v>
      </c>
      <c r="K333" s="155"/>
      <c r="L333" s="146"/>
    </row>
    <row r="334" spans="1:12" ht="20.25" x14ac:dyDescent="0.25">
      <c r="A334" s="151" t="s">
        <v>322</v>
      </c>
      <c r="B334" s="154"/>
      <c r="C334" s="158"/>
      <c r="D334" s="138" t="s">
        <v>237</v>
      </c>
      <c r="E334" s="22" t="s">
        <v>92</v>
      </c>
      <c r="F334" s="23">
        <f t="shared" ref="F334:H334" si="103">F336+F337</f>
        <v>62345.473679999996</v>
      </c>
      <c r="G334" s="23">
        <f t="shared" si="103"/>
        <v>0</v>
      </c>
      <c r="H334" s="23">
        <f t="shared" si="103"/>
        <v>0</v>
      </c>
      <c r="I334" s="24">
        <f t="shared" si="101"/>
        <v>0</v>
      </c>
      <c r="J334" s="24">
        <f t="shared" si="102"/>
        <v>0</v>
      </c>
      <c r="K334" s="155"/>
      <c r="L334" s="144"/>
    </row>
    <row r="335" spans="1:12" ht="20.25" x14ac:dyDescent="0.25">
      <c r="A335" s="152"/>
      <c r="B335" s="154"/>
      <c r="C335" s="158"/>
      <c r="D335" s="139"/>
      <c r="E335" s="22" t="s">
        <v>0</v>
      </c>
      <c r="F335" s="23"/>
      <c r="G335" s="23"/>
      <c r="H335" s="23"/>
      <c r="I335" s="24"/>
      <c r="J335" s="24"/>
      <c r="K335" s="155"/>
      <c r="L335" s="145"/>
    </row>
    <row r="336" spans="1:12" ht="40.5" x14ac:dyDescent="0.25">
      <c r="A336" s="152"/>
      <c r="B336" s="154"/>
      <c r="C336" s="158"/>
      <c r="D336" s="139"/>
      <c r="E336" s="22" t="s">
        <v>93</v>
      </c>
      <c r="F336" s="23">
        <v>59228.2</v>
      </c>
      <c r="G336" s="23">
        <v>0</v>
      </c>
      <c r="H336" s="23">
        <v>0</v>
      </c>
      <c r="I336" s="24">
        <f t="shared" si="101"/>
        <v>0</v>
      </c>
      <c r="J336" s="24">
        <f t="shared" si="102"/>
        <v>0</v>
      </c>
      <c r="K336" s="155"/>
      <c r="L336" s="145"/>
    </row>
    <row r="337" spans="1:12" ht="40.5" x14ac:dyDescent="0.25">
      <c r="A337" s="153"/>
      <c r="B337" s="154"/>
      <c r="C337" s="158"/>
      <c r="D337" s="140"/>
      <c r="E337" s="22" t="s">
        <v>94</v>
      </c>
      <c r="F337" s="23">
        <v>3117.2736799999998</v>
      </c>
      <c r="G337" s="23">
        <v>0</v>
      </c>
      <c r="H337" s="23">
        <v>0</v>
      </c>
      <c r="I337" s="24">
        <f t="shared" si="101"/>
        <v>0</v>
      </c>
      <c r="J337" s="24">
        <f t="shared" si="102"/>
        <v>0</v>
      </c>
      <c r="K337" s="155"/>
      <c r="L337" s="146"/>
    </row>
    <row r="338" spans="1:12" ht="20.25" x14ac:dyDescent="0.25">
      <c r="A338" s="151" t="s">
        <v>323</v>
      </c>
      <c r="B338" s="154"/>
      <c r="C338" s="158"/>
      <c r="D338" s="138" t="s">
        <v>238</v>
      </c>
      <c r="E338" s="22" t="s">
        <v>92</v>
      </c>
      <c r="F338" s="23">
        <f t="shared" ref="F338:H338" si="104">F340+F341</f>
        <v>26736.842110000001</v>
      </c>
      <c r="G338" s="23">
        <f t="shared" si="104"/>
        <v>0</v>
      </c>
      <c r="H338" s="23">
        <f t="shared" si="104"/>
        <v>0</v>
      </c>
      <c r="I338" s="24">
        <f t="shared" si="101"/>
        <v>0</v>
      </c>
      <c r="J338" s="24">
        <f t="shared" si="102"/>
        <v>0</v>
      </c>
      <c r="K338" s="155"/>
      <c r="L338" s="144"/>
    </row>
    <row r="339" spans="1:12" ht="20.25" x14ac:dyDescent="0.25">
      <c r="A339" s="152"/>
      <c r="B339" s="154"/>
      <c r="C339" s="158"/>
      <c r="D339" s="139"/>
      <c r="E339" s="22" t="s">
        <v>0</v>
      </c>
      <c r="F339" s="23"/>
      <c r="G339" s="23"/>
      <c r="H339" s="23"/>
      <c r="I339" s="24"/>
      <c r="J339" s="24"/>
      <c r="K339" s="155"/>
      <c r="L339" s="145"/>
    </row>
    <row r="340" spans="1:12" ht="40.5" x14ac:dyDescent="0.25">
      <c r="A340" s="152"/>
      <c r="B340" s="154"/>
      <c r="C340" s="158"/>
      <c r="D340" s="139"/>
      <c r="E340" s="22" t="s">
        <v>93</v>
      </c>
      <c r="F340" s="23">
        <v>25400</v>
      </c>
      <c r="G340" s="23">
        <v>0</v>
      </c>
      <c r="H340" s="23">
        <v>0</v>
      </c>
      <c r="I340" s="24">
        <f t="shared" si="101"/>
        <v>0</v>
      </c>
      <c r="J340" s="24">
        <f t="shared" si="102"/>
        <v>0</v>
      </c>
      <c r="K340" s="155"/>
      <c r="L340" s="145"/>
    </row>
    <row r="341" spans="1:12" ht="40.5" x14ac:dyDescent="0.25">
      <c r="A341" s="153"/>
      <c r="B341" s="154"/>
      <c r="C341" s="158"/>
      <c r="D341" s="140"/>
      <c r="E341" s="22" t="s">
        <v>94</v>
      </c>
      <c r="F341" s="23">
        <v>1336.84211</v>
      </c>
      <c r="G341" s="23">
        <v>0</v>
      </c>
      <c r="H341" s="23">
        <v>0</v>
      </c>
      <c r="I341" s="24">
        <f t="shared" si="101"/>
        <v>0</v>
      </c>
      <c r="J341" s="24">
        <f t="shared" si="102"/>
        <v>0</v>
      </c>
      <c r="K341" s="155"/>
      <c r="L341" s="146"/>
    </row>
    <row r="342" spans="1:12" ht="20.25" x14ac:dyDescent="0.25">
      <c r="A342" s="151" t="s">
        <v>324</v>
      </c>
      <c r="B342" s="154"/>
      <c r="C342" s="158"/>
      <c r="D342" s="138" t="s">
        <v>239</v>
      </c>
      <c r="E342" s="22" t="s">
        <v>92</v>
      </c>
      <c r="F342" s="23">
        <f t="shared" ref="F342:H342" si="105">F344+F345</f>
        <v>87565.37000000001</v>
      </c>
      <c r="G342" s="23">
        <f t="shared" si="105"/>
        <v>87565.37000000001</v>
      </c>
      <c r="H342" s="23">
        <f t="shared" si="105"/>
        <v>87565.37000000001</v>
      </c>
      <c r="I342" s="24">
        <f t="shared" si="101"/>
        <v>100</v>
      </c>
      <c r="J342" s="24">
        <f t="shared" si="102"/>
        <v>100</v>
      </c>
      <c r="K342" s="155"/>
      <c r="L342" s="144"/>
    </row>
    <row r="343" spans="1:12" ht="20.25" x14ac:dyDescent="0.25">
      <c r="A343" s="152"/>
      <c r="B343" s="154"/>
      <c r="C343" s="158"/>
      <c r="D343" s="139"/>
      <c r="E343" s="22" t="s">
        <v>0</v>
      </c>
      <c r="F343" s="23"/>
      <c r="G343" s="23"/>
      <c r="H343" s="23"/>
      <c r="I343" s="24"/>
      <c r="J343" s="24"/>
      <c r="K343" s="155"/>
      <c r="L343" s="145"/>
    </row>
    <row r="344" spans="1:12" ht="40.5" x14ac:dyDescent="0.25">
      <c r="A344" s="152"/>
      <c r="B344" s="154"/>
      <c r="C344" s="158"/>
      <c r="D344" s="139"/>
      <c r="E344" s="22" t="s">
        <v>93</v>
      </c>
      <c r="F344" s="23">
        <v>83187.100000000006</v>
      </c>
      <c r="G344" s="38">
        <v>83187.100000000006</v>
      </c>
      <c r="H344" s="38">
        <v>83187.100000000006</v>
      </c>
      <c r="I344" s="24">
        <f t="shared" si="101"/>
        <v>100</v>
      </c>
      <c r="J344" s="24">
        <f t="shared" si="102"/>
        <v>100</v>
      </c>
      <c r="K344" s="155"/>
      <c r="L344" s="145"/>
    </row>
    <row r="345" spans="1:12" ht="40.5" x14ac:dyDescent="0.25">
      <c r="A345" s="153"/>
      <c r="B345" s="154"/>
      <c r="C345" s="158"/>
      <c r="D345" s="140"/>
      <c r="E345" s="22" t="s">
        <v>94</v>
      </c>
      <c r="F345" s="23">
        <v>4378.2700000000004</v>
      </c>
      <c r="G345" s="38">
        <v>4378.2700000000004</v>
      </c>
      <c r="H345" s="38">
        <v>4378.2700000000004</v>
      </c>
      <c r="I345" s="24">
        <f t="shared" si="101"/>
        <v>100</v>
      </c>
      <c r="J345" s="24">
        <f t="shared" si="102"/>
        <v>100</v>
      </c>
      <c r="K345" s="155"/>
      <c r="L345" s="146"/>
    </row>
    <row r="346" spans="1:12" ht="20.25" x14ac:dyDescent="0.25">
      <c r="A346" s="151" t="s">
        <v>325</v>
      </c>
      <c r="B346" s="154"/>
      <c r="C346" s="158"/>
      <c r="D346" s="138" t="s">
        <v>240</v>
      </c>
      <c r="E346" s="22" t="s">
        <v>92</v>
      </c>
      <c r="F346" s="23">
        <f t="shared" ref="F346:H346" si="106">F348+F349</f>
        <v>216933.05</v>
      </c>
      <c r="G346" s="23">
        <f t="shared" si="106"/>
        <v>180692.03</v>
      </c>
      <c r="H346" s="23">
        <f t="shared" si="106"/>
        <v>126646.6</v>
      </c>
      <c r="I346" s="24">
        <f t="shared" si="101"/>
        <v>83.293914873736398</v>
      </c>
      <c r="J346" s="24">
        <f t="shared" si="102"/>
        <v>70.08975437378173</v>
      </c>
      <c r="K346" s="155"/>
      <c r="L346" s="144"/>
    </row>
    <row r="347" spans="1:12" ht="20.25" x14ac:dyDescent="0.25">
      <c r="A347" s="152"/>
      <c r="B347" s="154"/>
      <c r="C347" s="158"/>
      <c r="D347" s="139"/>
      <c r="E347" s="22" t="s">
        <v>0</v>
      </c>
      <c r="F347" s="23"/>
      <c r="G347" s="23"/>
      <c r="H347" s="23"/>
      <c r="I347" s="24"/>
      <c r="J347" s="24"/>
      <c r="K347" s="155"/>
      <c r="L347" s="145"/>
    </row>
    <row r="348" spans="1:12" ht="40.5" x14ac:dyDescent="0.25">
      <c r="A348" s="152"/>
      <c r="B348" s="154"/>
      <c r="C348" s="158"/>
      <c r="D348" s="139"/>
      <c r="E348" s="22" t="s">
        <v>93</v>
      </c>
      <c r="F348" s="23">
        <v>206086.39999999999</v>
      </c>
      <c r="G348" s="38">
        <v>171657.43</v>
      </c>
      <c r="H348" s="38">
        <v>120314.27</v>
      </c>
      <c r="I348" s="24">
        <f t="shared" si="101"/>
        <v>83.293914591161766</v>
      </c>
      <c r="J348" s="24">
        <f t="shared" si="102"/>
        <v>70.089753761314029</v>
      </c>
      <c r="K348" s="155"/>
      <c r="L348" s="145"/>
    </row>
    <row r="349" spans="1:12" ht="40.5" x14ac:dyDescent="0.25">
      <c r="A349" s="153"/>
      <c r="B349" s="154"/>
      <c r="C349" s="158"/>
      <c r="D349" s="140"/>
      <c r="E349" s="22" t="s">
        <v>94</v>
      </c>
      <c r="F349" s="23">
        <v>10846.65</v>
      </c>
      <c r="G349" s="38">
        <v>9034.6</v>
      </c>
      <c r="H349" s="38">
        <v>6332.33</v>
      </c>
      <c r="I349" s="24">
        <f t="shared" si="101"/>
        <v>83.293920242655574</v>
      </c>
      <c r="J349" s="24">
        <f t="shared" si="102"/>
        <v>70.08976601067009</v>
      </c>
      <c r="K349" s="155"/>
      <c r="L349" s="146"/>
    </row>
    <row r="350" spans="1:12" ht="20.25" x14ac:dyDescent="0.25">
      <c r="A350" s="151" t="s">
        <v>326</v>
      </c>
      <c r="B350" s="154"/>
      <c r="C350" s="158"/>
      <c r="D350" s="169" t="s">
        <v>241</v>
      </c>
      <c r="E350" s="22" t="s">
        <v>92</v>
      </c>
      <c r="F350" s="23">
        <f t="shared" ref="F350:H350" si="107">F352+F353</f>
        <v>177914.74</v>
      </c>
      <c r="G350" s="23">
        <f t="shared" si="107"/>
        <v>93704.21</v>
      </c>
      <c r="H350" s="23">
        <f t="shared" si="107"/>
        <v>93704.21</v>
      </c>
      <c r="I350" s="24">
        <f t="shared" si="101"/>
        <v>52.668042007087223</v>
      </c>
      <c r="J350" s="24">
        <f t="shared" si="102"/>
        <v>100</v>
      </c>
      <c r="K350" s="155"/>
      <c r="L350" s="156"/>
    </row>
    <row r="351" spans="1:12" ht="20.25" x14ac:dyDescent="0.25">
      <c r="A351" s="152"/>
      <c r="B351" s="154"/>
      <c r="C351" s="158"/>
      <c r="D351" s="169"/>
      <c r="E351" s="22" t="s">
        <v>0</v>
      </c>
      <c r="F351" s="23"/>
      <c r="G351" s="23"/>
      <c r="H351" s="23"/>
      <c r="I351" s="24"/>
      <c r="J351" s="24"/>
      <c r="K351" s="155"/>
      <c r="L351" s="156"/>
    </row>
    <row r="352" spans="1:12" ht="40.5" x14ac:dyDescent="0.25">
      <c r="A352" s="152"/>
      <c r="B352" s="154"/>
      <c r="C352" s="158"/>
      <c r="D352" s="169"/>
      <c r="E352" s="22" t="s">
        <v>93</v>
      </c>
      <c r="F352" s="23">
        <v>169019</v>
      </c>
      <c r="G352" s="23">
        <v>89019</v>
      </c>
      <c r="H352" s="23">
        <v>89019</v>
      </c>
      <c r="I352" s="24">
        <f t="shared" si="101"/>
        <v>52.668043237742502</v>
      </c>
      <c r="J352" s="24">
        <f t="shared" si="102"/>
        <v>100</v>
      </c>
      <c r="K352" s="155"/>
      <c r="L352" s="156"/>
    </row>
    <row r="353" spans="1:12" ht="40.5" x14ac:dyDescent="0.25">
      <c r="A353" s="153"/>
      <c r="B353" s="154"/>
      <c r="C353" s="158"/>
      <c r="D353" s="169"/>
      <c r="E353" s="22" t="s">
        <v>94</v>
      </c>
      <c r="F353" s="23">
        <v>8895.74</v>
      </c>
      <c r="G353" s="23">
        <v>4685.21</v>
      </c>
      <c r="H353" s="23">
        <v>4685.21</v>
      </c>
      <c r="I353" s="24">
        <f t="shared" si="101"/>
        <v>52.66801862464505</v>
      </c>
      <c r="J353" s="24">
        <f t="shared" si="102"/>
        <v>100</v>
      </c>
      <c r="K353" s="155"/>
      <c r="L353" s="156"/>
    </row>
    <row r="354" spans="1:12" s="122" customFormat="1" ht="20.25" x14ac:dyDescent="0.25">
      <c r="A354" s="151" t="s">
        <v>327</v>
      </c>
      <c r="B354" s="154"/>
      <c r="C354" s="158"/>
      <c r="D354" s="169" t="s">
        <v>35</v>
      </c>
      <c r="E354" s="22" t="s">
        <v>92</v>
      </c>
      <c r="F354" s="23">
        <f t="shared" ref="F354:H354" si="108">F356+F357</f>
        <v>15661.05263</v>
      </c>
      <c r="G354" s="23">
        <f t="shared" si="108"/>
        <v>0</v>
      </c>
      <c r="H354" s="23">
        <f t="shared" si="108"/>
        <v>0</v>
      </c>
      <c r="I354" s="24">
        <f t="shared" si="101"/>
        <v>0</v>
      </c>
      <c r="J354" s="24">
        <f t="shared" si="102"/>
        <v>0</v>
      </c>
      <c r="K354" s="155"/>
      <c r="L354" s="156"/>
    </row>
    <row r="355" spans="1:12" s="122" customFormat="1" ht="20.25" x14ac:dyDescent="0.25">
      <c r="A355" s="152"/>
      <c r="B355" s="154"/>
      <c r="C355" s="158"/>
      <c r="D355" s="169"/>
      <c r="E355" s="22" t="s">
        <v>0</v>
      </c>
      <c r="F355" s="23"/>
      <c r="G355" s="23"/>
      <c r="H355" s="23"/>
      <c r="I355" s="24"/>
      <c r="J355" s="24"/>
      <c r="K355" s="155"/>
      <c r="L355" s="156"/>
    </row>
    <row r="356" spans="1:12" s="122" customFormat="1" ht="40.5" x14ac:dyDescent="0.25">
      <c r="A356" s="152"/>
      <c r="B356" s="154"/>
      <c r="C356" s="158"/>
      <c r="D356" s="169"/>
      <c r="E356" s="22" t="s">
        <v>93</v>
      </c>
      <c r="F356" s="130">
        <v>14878</v>
      </c>
      <c r="G356" s="130">
        <v>0</v>
      </c>
      <c r="H356" s="23">
        <v>0</v>
      </c>
      <c r="I356" s="24">
        <f t="shared" si="101"/>
        <v>0</v>
      </c>
      <c r="J356" s="24">
        <f t="shared" si="102"/>
        <v>0</v>
      </c>
      <c r="K356" s="155"/>
      <c r="L356" s="156"/>
    </row>
    <row r="357" spans="1:12" s="122" customFormat="1" ht="40.5" x14ac:dyDescent="0.25">
      <c r="A357" s="153"/>
      <c r="B357" s="154"/>
      <c r="C357" s="158"/>
      <c r="D357" s="169"/>
      <c r="E357" s="22" t="s">
        <v>94</v>
      </c>
      <c r="F357" s="130">
        <v>783.05263000000002</v>
      </c>
      <c r="G357" s="130">
        <v>0</v>
      </c>
      <c r="H357" s="23">
        <v>0</v>
      </c>
      <c r="I357" s="24">
        <f t="shared" si="101"/>
        <v>0</v>
      </c>
      <c r="J357" s="24">
        <f t="shared" si="102"/>
        <v>0</v>
      </c>
      <c r="K357" s="155"/>
      <c r="L357" s="156"/>
    </row>
    <row r="358" spans="1:12" s="122" customFormat="1" ht="20.25" x14ac:dyDescent="0.25">
      <c r="A358" s="151" t="s">
        <v>328</v>
      </c>
      <c r="B358" s="154"/>
      <c r="C358" s="158"/>
      <c r="D358" s="169" t="s">
        <v>39</v>
      </c>
      <c r="E358" s="22" t="s">
        <v>92</v>
      </c>
      <c r="F358" s="23">
        <f t="shared" ref="F358:H358" si="109">F360+F361</f>
        <v>14620.32</v>
      </c>
      <c r="G358" s="23">
        <f t="shared" si="109"/>
        <v>14620.315789999999</v>
      </c>
      <c r="H358" s="23">
        <f t="shared" si="109"/>
        <v>14620.315789999999</v>
      </c>
      <c r="I358" s="24">
        <f t="shared" si="101"/>
        <v>99.999971204460635</v>
      </c>
      <c r="J358" s="24">
        <f t="shared" si="102"/>
        <v>100</v>
      </c>
      <c r="K358" s="155"/>
      <c r="L358" s="156"/>
    </row>
    <row r="359" spans="1:12" s="122" customFormat="1" ht="20.25" x14ac:dyDescent="0.25">
      <c r="A359" s="152"/>
      <c r="B359" s="154"/>
      <c r="C359" s="158"/>
      <c r="D359" s="169"/>
      <c r="E359" s="22" t="s">
        <v>0</v>
      </c>
      <c r="F359" s="23"/>
      <c r="G359" s="23"/>
      <c r="H359" s="23"/>
      <c r="I359" s="24"/>
      <c r="J359" s="24"/>
      <c r="K359" s="155"/>
      <c r="L359" s="156"/>
    </row>
    <row r="360" spans="1:12" s="122" customFormat="1" ht="40.5" x14ac:dyDescent="0.25">
      <c r="A360" s="152"/>
      <c r="B360" s="154"/>
      <c r="C360" s="158"/>
      <c r="D360" s="169"/>
      <c r="E360" s="22" t="s">
        <v>93</v>
      </c>
      <c r="F360" s="23">
        <v>13889.3</v>
      </c>
      <c r="G360" s="39">
        <v>13889.3</v>
      </c>
      <c r="H360" s="39">
        <v>13889.29999</v>
      </c>
      <c r="I360" s="24">
        <f t="shared" si="101"/>
        <v>100</v>
      </c>
      <c r="J360" s="24">
        <f t="shared" si="102"/>
        <v>99.99999992800214</v>
      </c>
      <c r="K360" s="155"/>
      <c r="L360" s="156"/>
    </row>
    <row r="361" spans="1:12" s="122" customFormat="1" ht="40.5" x14ac:dyDescent="0.25">
      <c r="A361" s="153"/>
      <c r="B361" s="154"/>
      <c r="C361" s="159"/>
      <c r="D361" s="169"/>
      <c r="E361" s="22" t="s">
        <v>94</v>
      </c>
      <c r="F361" s="23">
        <v>731.02</v>
      </c>
      <c r="G361" s="39">
        <v>731.01579000000004</v>
      </c>
      <c r="H361" s="39">
        <v>731.01580000000001</v>
      </c>
      <c r="I361" s="24">
        <f t="shared" si="101"/>
        <v>99.999424092364094</v>
      </c>
      <c r="J361" s="24">
        <f t="shared" si="102"/>
        <v>100.0000013679595</v>
      </c>
      <c r="K361" s="155"/>
      <c r="L361" s="156"/>
    </row>
    <row r="362" spans="1:12" s="122" customFormat="1" ht="20.25" x14ac:dyDescent="0.25">
      <c r="A362" s="151" t="s">
        <v>329</v>
      </c>
      <c r="B362" s="154"/>
      <c r="C362" s="189" t="s">
        <v>171</v>
      </c>
      <c r="D362" s="169" t="s">
        <v>37</v>
      </c>
      <c r="E362" s="22" t="s">
        <v>92</v>
      </c>
      <c r="F362" s="23">
        <f t="shared" ref="F362:H362" si="110">F364+F365</f>
        <v>180058.94737000001</v>
      </c>
      <c r="G362" s="23">
        <f t="shared" si="110"/>
        <v>19405.368419999999</v>
      </c>
      <c r="H362" s="23">
        <f t="shared" si="110"/>
        <v>19405.368419999999</v>
      </c>
      <c r="I362" s="24">
        <f t="shared" si="101"/>
        <v>10.777230847698029</v>
      </c>
      <c r="J362" s="24">
        <f t="shared" si="102"/>
        <v>100</v>
      </c>
      <c r="K362" s="155"/>
      <c r="L362" s="156"/>
    </row>
    <row r="363" spans="1:12" s="122" customFormat="1" ht="20.25" x14ac:dyDescent="0.25">
      <c r="A363" s="152"/>
      <c r="B363" s="154"/>
      <c r="C363" s="189"/>
      <c r="D363" s="169"/>
      <c r="E363" s="22" t="s">
        <v>0</v>
      </c>
      <c r="F363" s="23"/>
      <c r="G363" s="23"/>
      <c r="H363" s="23"/>
      <c r="I363" s="24"/>
      <c r="J363" s="24"/>
      <c r="K363" s="155"/>
      <c r="L363" s="156"/>
    </row>
    <row r="364" spans="1:12" s="122" customFormat="1" ht="40.5" x14ac:dyDescent="0.25">
      <c r="A364" s="152"/>
      <c r="B364" s="154"/>
      <c r="C364" s="189"/>
      <c r="D364" s="169"/>
      <c r="E364" s="22" t="s">
        <v>93</v>
      </c>
      <c r="F364" s="130">
        <v>171056</v>
      </c>
      <c r="G364" s="130">
        <v>18435.099999999999</v>
      </c>
      <c r="H364" s="130">
        <v>18435.099999999999</v>
      </c>
      <c r="I364" s="24">
        <f t="shared" si="101"/>
        <v>10.777230848377139</v>
      </c>
      <c r="J364" s="24">
        <f t="shared" si="102"/>
        <v>100</v>
      </c>
      <c r="K364" s="155"/>
      <c r="L364" s="156"/>
    </row>
    <row r="365" spans="1:12" s="122" customFormat="1" ht="40.5" x14ac:dyDescent="0.25">
      <c r="A365" s="153"/>
      <c r="B365" s="154"/>
      <c r="C365" s="189"/>
      <c r="D365" s="169"/>
      <c r="E365" s="22" t="s">
        <v>94</v>
      </c>
      <c r="F365" s="130">
        <v>9002.9473699999999</v>
      </c>
      <c r="G365" s="130">
        <v>970.26841999999999</v>
      </c>
      <c r="H365" s="130">
        <v>970.26841999999999</v>
      </c>
      <c r="I365" s="24">
        <f t="shared" si="101"/>
        <v>10.777230834794938</v>
      </c>
      <c r="J365" s="24">
        <f t="shared" si="102"/>
        <v>100</v>
      </c>
      <c r="K365" s="155"/>
      <c r="L365" s="156"/>
    </row>
    <row r="366" spans="1:12" s="122" customFormat="1" ht="20.25" x14ac:dyDescent="0.25">
      <c r="A366" s="151" t="s">
        <v>330</v>
      </c>
      <c r="B366" s="154"/>
      <c r="C366" s="189" t="s">
        <v>194</v>
      </c>
      <c r="D366" s="169" t="s">
        <v>34</v>
      </c>
      <c r="E366" s="22" t="s">
        <v>92</v>
      </c>
      <c r="F366" s="23">
        <f t="shared" ref="F366:H366" si="111">F368+F369</f>
        <v>60963.329999999994</v>
      </c>
      <c r="G366" s="23">
        <f t="shared" si="111"/>
        <v>0</v>
      </c>
      <c r="H366" s="23">
        <f t="shared" si="111"/>
        <v>0</v>
      </c>
      <c r="I366" s="24">
        <f t="shared" si="101"/>
        <v>0</v>
      </c>
      <c r="J366" s="24">
        <f t="shared" si="102"/>
        <v>0</v>
      </c>
      <c r="K366" s="155"/>
      <c r="L366" s="156"/>
    </row>
    <row r="367" spans="1:12" s="122" customFormat="1" ht="20.25" x14ac:dyDescent="0.25">
      <c r="A367" s="152"/>
      <c r="B367" s="154"/>
      <c r="C367" s="189"/>
      <c r="D367" s="169"/>
      <c r="E367" s="22" t="s">
        <v>0</v>
      </c>
      <c r="F367" s="23"/>
      <c r="G367" s="23"/>
      <c r="H367" s="23"/>
      <c r="I367" s="24"/>
      <c r="J367" s="24"/>
      <c r="K367" s="155"/>
      <c r="L367" s="156"/>
    </row>
    <row r="368" spans="1:12" s="122" customFormat="1" ht="40.5" x14ac:dyDescent="0.25">
      <c r="A368" s="152"/>
      <c r="B368" s="154"/>
      <c r="C368" s="189"/>
      <c r="D368" s="169"/>
      <c r="E368" s="22" t="s">
        <v>93</v>
      </c>
      <c r="F368" s="23">
        <v>60353.7</v>
      </c>
      <c r="G368" s="23">
        <v>0</v>
      </c>
      <c r="H368" s="23">
        <v>0</v>
      </c>
      <c r="I368" s="24">
        <f t="shared" si="101"/>
        <v>0</v>
      </c>
      <c r="J368" s="24">
        <f t="shared" si="102"/>
        <v>0</v>
      </c>
      <c r="K368" s="155"/>
      <c r="L368" s="156"/>
    </row>
    <row r="369" spans="1:12" s="122" customFormat="1" ht="40.5" x14ac:dyDescent="0.25">
      <c r="A369" s="153"/>
      <c r="B369" s="154"/>
      <c r="C369" s="189"/>
      <c r="D369" s="169"/>
      <c r="E369" s="22" t="s">
        <v>94</v>
      </c>
      <c r="F369" s="23">
        <v>609.63</v>
      </c>
      <c r="G369" s="23">
        <v>0</v>
      </c>
      <c r="H369" s="23">
        <v>0</v>
      </c>
      <c r="I369" s="24">
        <f t="shared" si="101"/>
        <v>0</v>
      </c>
      <c r="J369" s="24">
        <f t="shared" si="102"/>
        <v>0</v>
      </c>
      <c r="K369" s="155"/>
      <c r="L369" s="156"/>
    </row>
    <row r="370" spans="1:12" s="122" customFormat="1" ht="20.25" x14ac:dyDescent="0.25">
      <c r="A370" s="151" t="s">
        <v>331</v>
      </c>
      <c r="B370" s="154"/>
      <c r="C370" s="189" t="s">
        <v>170</v>
      </c>
      <c r="D370" s="169" t="s">
        <v>36</v>
      </c>
      <c r="E370" s="22" t="s">
        <v>92</v>
      </c>
      <c r="F370" s="23">
        <f t="shared" ref="F370:H370" si="112">F372+F373</f>
        <v>80000</v>
      </c>
      <c r="G370" s="23">
        <f t="shared" si="112"/>
        <v>80000</v>
      </c>
      <c r="H370" s="23">
        <f t="shared" si="112"/>
        <v>80000</v>
      </c>
      <c r="I370" s="24">
        <f t="shared" si="101"/>
        <v>100</v>
      </c>
      <c r="J370" s="24">
        <f t="shared" si="102"/>
        <v>100</v>
      </c>
      <c r="K370" s="155"/>
      <c r="L370" s="156"/>
    </row>
    <row r="371" spans="1:12" s="122" customFormat="1" ht="20.25" x14ac:dyDescent="0.25">
      <c r="A371" s="152"/>
      <c r="B371" s="154"/>
      <c r="C371" s="189"/>
      <c r="D371" s="169"/>
      <c r="E371" s="22" t="s">
        <v>0</v>
      </c>
      <c r="F371" s="23"/>
      <c r="G371" s="23"/>
      <c r="H371" s="23"/>
      <c r="I371" s="24"/>
      <c r="J371" s="24"/>
      <c r="K371" s="155"/>
      <c r="L371" s="156"/>
    </row>
    <row r="372" spans="1:12" s="122" customFormat="1" ht="40.5" x14ac:dyDescent="0.25">
      <c r="A372" s="152"/>
      <c r="B372" s="154"/>
      <c r="C372" s="189"/>
      <c r="D372" s="169"/>
      <c r="E372" s="22" t="s">
        <v>93</v>
      </c>
      <c r="F372" s="23">
        <v>76000</v>
      </c>
      <c r="G372" s="23">
        <v>76000</v>
      </c>
      <c r="H372" s="23">
        <v>76000</v>
      </c>
      <c r="I372" s="24">
        <f t="shared" si="101"/>
        <v>100</v>
      </c>
      <c r="J372" s="24">
        <f t="shared" si="102"/>
        <v>100</v>
      </c>
      <c r="K372" s="155"/>
      <c r="L372" s="156"/>
    </row>
    <row r="373" spans="1:12" s="122" customFormat="1" ht="40.5" x14ac:dyDescent="0.25">
      <c r="A373" s="153"/>
      <c r="B373" s="154"/>
      <c r="C373" s="189"/>
      <c r="D373" s="169"/>
      <c r="E373" s="22" t="s">
        <v>94</v>
      </c>
      <c r="F373" s="23">
        <v>4000</v>
      </c>
      <c r="G373" s="23">
        <v>4000</v>
      </c>
      <c r="H373" s="23">
        <v>4000</v>
      </c>
      <c r="I373" s="24">
        <f t="shared" si="101"/>
        <v>100</v>
      </c>
      <c r="J373" s="24">
        <f t="shared" si="102"/>
        <v>100</v>
      </c>
      <c r="K373" s="155"/>
      <c r="L373" s="156"/>
    </row>
    <row r="374" spans="1:12" s="122" customFormat="1" ht="20.25" x14ac:dyDescent="0.25">
      <c r="A374" s="151" t="s">
        <v>332</v>
      </c>
      <c r="B374" s="154"/>
      <c r="C374" s="189" t="s">
        <v>172</v>
      </c>
      <c r="D374" s="169" t="s">
        <v>38</v>
      </c>
      <c r="E374" s="22" t="s">
        <v>92</v>
      </c>
      <c r="F374" s="23">
        <f t="shared" ref="F374:H374" si="113">F376+F377</f>
        <v>905196.95</v>
      </c>
      <c r="G374" s="23">
        <f t="shared" si="113"/>
        <v>448933.72000000003</v>
      </c>
      <c r="H374" s="23">
        <f t="shared" si="113"/>
        <v>448933.72000000003</v>
      </c>
      <c r="I374" s="24">
        <f t="shared" si="101"/>
        <v>49.595142802900519</v>
      </c>
      <c r="J374" s="24">
        <f t="shared" si="102"/>
        <v>100</v>
      </c>
      <c r="K374" s="155"/>
      <c r="L374" s="156"/>
    </row>
    <row r="375" spans="1:12" s="122" customFormat="1" ht="20.25" x14ac:dyDescent="0.25">
      <c r="A375" s="152"/>
      <c r="B375" s="154"/>
      <c r="C375" s="189"/>
      <c r="D375" s="169"/>
      <c r="E375" s="22" t="s">
        <v>0</v>
      </c>
      <c r="F375" s="23"/>
      <c r="G375" s="23"/>
      <c r="H375" s="23"/>
      <c r="I375" s="24"/>
      <c r="J375" s="24"/>
      <c r="K375" s="155"/>
      <c r="L375" s="156"/>
    </row>
    <row r="376" spans="1:12" s="122" customFormat="1" ht="40.5" x14ac:dyDescent="0.25">
      <c r="A376" s="152"/>
      <c r="B376" s="154"/>
      <c r="C376" s="189"/>
      <c r="D376" s="169"/>
      <c r="E376" s="22" t="s">
        <v>93</v>
      </c>
      <c r="F376" s="23">
        <v>859937.1</v>
      </c>
      <c r="G376" s="23">
        <v>426487.03</v>
      </c>
      <c r="H376" s="23">
        <v>426487.03</v>
      </c>
      <c r="I376" s="24">
        <f t="shared" si="101"/>
        <v>49.595142481932697</v>
      </c>
      <c r="J376" s="24">
        <f t="shared" si="102"/>
        <v>100</v>
      </c>
      <c r="K376" s="155"/>
      <c r="L376" s="156"/>
    </row>
    <row r="377" spans="1:12" s="122" customFormat="1" ht="40.5" x14ac:dyDescent="0.25">
      <c r="A377" s="153"/>
      <c r="B377" s="154"/>
      <c r="C377" s="189"/>
      <c r="D377" s="169"/>
      <c r="E377" s="22" t="s">
        <v>94</v>
      </c>
      <c r="F377" s="23">
        <v>45259.85</v>
      </c>
      <c r="G377" s="23">
        <v>22446.69</v>
      </c>
      <c r="H377" s="23">
        <v>22446.69</v>
      </c>
      <c r="I377" s="24">
        <f t="shared" si="101"/>
        <v>49.595148901288887</v>
      </c>
      <c r="J377" s="24">
        <f t="shared" si="102"/>
        <v>100</v>
      </c>
      <c r="K377" s="155"/>
      <c r="L377" s="156"/>
    </row>
    <row r="378" spans="1:12" ht="20.25" x14ac:dyDescent="0.25">
      <c r="A378" s="172" t="s">
        <v>11</v>
      </c>
      <c r="B378" s="165" t="s">
        <v>119</v>
      </c>
      <c r="C378" s="167" t="s">
        <v>120</v>
      </c>
      <c r="D378" s="170"/>
      <c r="E378" s="60" t="s">
        <v>92</v>
      </c>
      <c r="F378" s="3">
        <f>F380+F381</f>
        <v>48971.313139999998</v>
      </c>
      <c r="G378" s="3">
        <f>G380+G381</f>
        <v>0</v>
      </c>
      <c r="H378" s="3">
        <f>H380+H381</f>
        <v>0</v>
      </c>
      <c r="I378" s="62">
        <f t="shared" si="101"/>
        <v>0</v>
      </c>
      <c r="J378" s="62">
        <f t="shared" si="102"/>
        <v>0</v>
      </c>
      <c r="K378" s="167" t="s">
        <v>121</v>
      </c>
      <c r="L378" s="188"/>
    </row>
    <row r="379" spans="1:12" ht="20.25" x14ac:dyDescent="0.25">
      <c r="A379" s="172"/>
      <c r="B379" s="165"/>
      <c r="C379" s="167"/>
      <c r="D379" s="170"/>
      <c r="E379" s="60" t="s">
        <v>0</v>
      </c>
      <c r="F379" s="3"/>
      <c r="G379" s="85"/>
      <c r="H379" s="62"/>
      <c r="I379" s="62"/>
      <c r="J379" s="62"/>
      <c r="K379" s="167"/>
      <c r="L379" s="188"/>
    </row>
    <row r="380" spans="1:12" ht="40.5" x14ac:dyDescent="0.25">
      <c r="A380" s="172"/>
      <c r="B380" s="165"/>
      <c r="C380" s="167"/>
      <c r="D380" s="170"/>
      <c r="E380" s="60" t="s">
        <v>93</v>
      </c>
      <c r="F380" s="3">
        <f>F385+F389</f>
        <v>48481.599999999999</v>
      </c>
      <c r="G380" s="3">
        <v>0</v>
      </c>
      <c r="H380" s="3">
        <v>0</v>
      </c>
      <c r="I380" s="62">
        <f t="shared" si="101"/>
        <v>0</v>
      </c>
      <c r="J380" s="62">
        <f t="shared" si="102"/>
        <v>0</v>
      </c>
      <c r="K380" s="167"/>
      <c r="L380" s="188"/>
    </row>
    <row r="381" spans="1:12" ht="40.5" x14ac:dyDescent="0.25">
      <c r="A381" s="172"/>
      <c r="B381" s="165"/>
      <c r="C381" s="167"/>
      <c r="D381" s="170"/>
      <c r="E381" s="60" t="s">
        <v>94</v>
      </c>
      <c r="F381" s="3">
        <f>F386+F390</f>
        <v>489.71314000000001</v>
      </c>
      <c r="G381" s="3">
        <v>0</v>
      </c>
      <c r="H381" s="3">
        <v>0</v>
      </c>
      <c r="I381" s="62">
        <f t="shared" si="101"/>
        <v>0</v>
      </c>
      <c r="J381" s="62">
        <f t="shared" si="102"/>
        <v>0</v>
      </c>
      <c r="K381" s="167"/>
      <c r="L381" s="188"/>
    </row>
    <row r="382" spans="1:12" s="1" customFormat="1" ht="20.25" x14ac:dyDescent="0.3">
      <c r="A382" s="37"/>
      <c r="B382" s="88" t="s">
        <v>0</v>
      </c>
      <c r="C382" s="82"/>
      <c r="D382" s="83"/>
      <c r="E382" s="60"/>
      <c r="F382" s="85"/>
      <c r="G382" s="85"/>
      <c r="H382" s="85"/>
      <c r="I382" s="62"/>
      <c r="J382" s="62"/>
      <c r="K382" s="37"/>
      <c r="L382" s="86"/>
    </row>
    <row r="383" spans="1:12" ht="20.25" customHeight="1" x14ac:dyDescent="0.25">
      <c r="A383" s="147" t="s">
        <v>333</v>
      </c>
      <c r="B383" s="154"/>
      <c r="C383" s="157" t="s">
        <v>209</v>
      </c>
      <c r="D383" s="169" t="s">
        <v>222</v>
      </c>
      <c r="E383" s="22" t="s">
        <v>92</v>
      </c>
      <c r="F383" s="23">
        <f t="shared" ref="F383:H383" si="114">F385+F386</f>
        <v>48971.313139999998</v>
      </c>
      <c r="G383" s="23">
        <f t="shared" si="114"/>
        <v>48971.313139999998</v>
      </c>
      <c r="H383" s="23">
        <f t="shared" si="114"/>
        <v>48481.599999999999</v>
      </c>
      <c r="I383" s="24">
        <f t="shared" si="101"/>
        <v>100</v>
      </c>
      <c r="J383" s="24">
        <f t="shared" si="102"/>
        <v>98.999999982438709</v>
      </c>
      <c r="K383" s="155"/>
      <c r="L383" s="156"/>
    </row>
    <row r="384" spans="1:12" ht="20.25" x14ac:dyDescent="0.25">
      <c r="A384" s="147"/>
      <c r="B384" s="154"/>
      <c r="C384" s="158"/>
      <c r="D384" s="169"/>
      <c r="E384" s="22" t="s">
        <v>0</v>
      </c>
      <c r="F384" s="23"/>
      <c r="G384" s="23"/>
      <c r="H384" s="23"/>
      <c r="I384" s="24"/>
      <c r="J384" s="24"/>
      <c r="K384" s="155"/>
      <c r="L384" s="156"/>
    </row>
    <row r="385" spans="1:12" ht="64.5" customHeight="1" x14ac:dyDescent="0.25">
      <c r="A385" s="147"/>
      <c r="B385" s="154"/>
      <c r="C385" s="158"/>
      <c r="D385" s="169"/>
      <c r="E385" s="22" t="s">
        <v>93</v>
      </c>
      <c r="F385" s="23">
        <v>48481.599999999999</v>
      </c>
      <c r="G385" s="23">
        <v>48481.599999999999</v>
      </c>
      <c r="H385" s="23">
        <v>48481.599999999999</v>
      </c>
      <c r="I385" s="24">
        <f t="shared" si="101"/>
        <v>100</v>
      </c>
      <c r="J385" s="24">
        <f t="shared" si="102"/>
        <v>100</v>
      </c>
      <c r="K385" s="155"/>
      <c r="L385" s="156"/>
    </row>
    <row r="386" spans="1:12" ht="72" customHeight="1" x14ac:dyDescent="0.25">
      <c r="A386" s="147"/>
      <c r="B386" s="154"/>
      <c r="C386" s="159"/>
      <c r="D386" s="169"/>
      <c r="E386" s="22" t="s">
        <v>94</v>
      </c>
      <c r="F386" s="23">
        <v>489.71314000000001</v>
      </c>
      <c r="G386" s="23">
        <v>489.71314000000001</v>
      </c>
      <c r="H386" s="23">
        <v>0</v>
      </c>
      <c r="I386" s="24">
        <f t="shared" si="101"/>
        <v>100</v>
      </c>
      <c r="J386" s="24">
        <f t="shared" si="102"/>
        <v>0</v>
      </c>
      <c r="K386" s="155"/>
      <c r="L386" s="156"/>
    </row>
    <row r="387" spans="1:12" s="1" customFormat="1" ht="20.25" x14ac:dyDescent="0.25">
      <c r="A387" s="147" t="s">
        <v>334</v>
      </c>
      <c r="B387" s="154"/>
      <c r="C387" s="157"/>
      <c r="D387" s="169" t="s">
        <v>223</v>
      </c>
      <c r="E387" s="22" t="s">
        <v>92</v>
      </c>
      <c r="F387" s="23">
        <f t="shared" ref="F387:H387" si="115">F389+F390</f>
        <v>0</v>
      </c>
      <c r="G387" s="23">
        <f t="shared" si="115"/>
        <v>0</v>
      </c>
      <c r="H387" s="23">
        <f t="shared" si="115"/>
        <v>0</v>
      </c>
      <c r="I387" s="24"/>
      <c r="J387" s="24"/>
      <c r="K387" s="155"/>
      <c r="L387" s="156"/>
    </row>
    <row r="388" spans="1:12" s="1" customFormat="1" ht="20.25" x14ac:dyDescent="0.25">
      <c r="A388" s="147"/>
      <c r="B388" s="154"/>
      <c r="C388" s="158"/>
      <c r="D388" s="169"/>
      <c r="E388" s="22" t="s">
        <v>0</v>
      </c>
      <c r="F388" s="23"/>
      <c r="G388" s="23"/>
      <c r="H388" s="23"/>
      <c r="I388" s="24"/>
      <c r="J388" s="24"/>
      <c r="K388" s="155"/>
      <c r="L388" s="156"/>
    </row>
    <row r="389" spans="1:12" s="1" customFormat="1" ht="91.5" customHeight="1" x14ac:dyDescent="0.25">
      <c r="A389" s="147"/>
      <c r="B389" s="154"/>
      <c r="C389" s="158"/>
      <c r="D389" s="169"/>
      <c r="E389" s="22" t="s">
        <v>93</v>
      </c>
      <c r="F389" s="23">
        <v>0</v>
      </c>
      <c r="G389" s="23">
        <v>0</v>
      </c>
      <c r="H389" s="23">
        <v>0</v>
      </c>
      <c r="I389" s="24"/>
      <c r="J389" s="24"/>
      <c r="K389" s="155"/>
      <c r="L389" s="156"/>
    </row>
    <row r="390" spans="1:12" s="1" customFormat="1" ht="121.5" customHeight="1" x14ac:dyDescent="0.25">
      <c r="A390" s="147"/>
      <c r="B390" s="154"/>
      <c r="C390" s="159"/>
      <c r="D390" s="169"/>
      <c r="E390" s="22" t="s">
        <v>94</v>
      </c>
      <c r="F390" s="23">
        <v>0</v>
      </c>
      <c r="G390" s="23">
        <v>0</v>
      </c>
      <c r="H390" s="23">
        <v>0</v>
      </c>
      <c r="I390" s="24"/>
      <c r="J390" s="24"/>
      <c r="K390" s="155"/>
      <c r="L390" s="156"/>
    </row>
    <row r="391" spans="1:12" s="1" customFormat="1" ht="20.25" x14ac:dyDescent="0.25">
      <c r="A391" s="172" t="s">
        <v>122</v>
      </c>
      <c r="B391" s="165" t="s">
        <v>123</v>
      </c>
      <c r="C391" s="171"/>
      <c r="D391" s="170"/>
      <c r="E391" s="84" t="s">
        <v>92</v>
      </c>
      <c r="F391" s="85">
        <f>F393+F394</f>
        <v>153292.10999999999</v>
      </c>
      <c r="G391" s="85">
        <f>G393+G394</f>
        <v>82361.560000000012</v>
      </c>
      <c r="H391" s="85">
        <f>H393+H394</f>
        <v>68375.8</v>
      </c>
      <c r="I391" s="62">
        <f t="shared" si="101"/>
        <v>53.728505661511228</v>
      </c>
      <c r="J391" s="62">
        <f t="shared" si="102"/>
        <v>83.01906860433435</v>
      </c>
      <c r="K391" s="172" t="s">
        <v>124</v>
      </c>
      <c r="L391" s="188"/>
    </row>
    <row r="392" spans="1:12" s="1" customFormat="1" ht="20.25" x14ac:dyDescent="0.25">
      <c r="A392" s="172"/>
      <c r="B392" s="165"/>
      <c r="C392" s="171"/>
      <c r="D392" s="170"/>
      <c r="E392" s="60" t="s">
        <v>0</v>
      </c>
      <c r="F392" s="85"/>
      <c r="G392" s="87"/>
      <c r="H392" s="87"/>
      <c r="I392" s="62"/>
      <c r="J392" s="62"/>
      <c r="K392" s="172"/>
      <c r="L392" s="188"/>
    </row>
    <row r="393" spans="1:12" s="1" customFormat="1" ht="40.5" x14ac:dyDescent="0.25">
      <c r="A393" s="172"/>
      <c r="B393" s="165"/>
      <c r="C393" s="171"/>
      <c r="D393" s="170"/>
      <c r="E393" s="60" t="s">
        <v>93</v>
      </c>
      <c r="F393" s="85">
        <f>F398+F402+F406+F410</f>
        <v>145627.5</v>
      </c>
      <c r="G393" s="85">
        <f t="shared" ref="G393:H393" si="116">G398+G402+G406+G410</f>
        <v>78243.48000000001</v>
      </c>
      <c r="H393" s="85">
        <f t="shared" si="116"/>
        <v>64957.01</v>
      </c>
      <c r="I393" s="62">
        <f t="shared" si="101"/>
        <v>53.728505948395743</v>
      </c>
      <c r="J393" s="62">
        <f t="shared" si="102"/>
        <v>83.019070726404294</v>
      </c>
      <c r="K393" s="172"/>
      <c r="L393" s="188"/>
    </row>
    <row r="394" spans="1:12" s="1" customFormat="1" ht="40.5" x14ac:dyDescent="0.25">
      <c r="A394" s="172"/>
      <c r="B394" s="165"/>
      <c r="C394" s="171"/>
      <c r="D394" s="170"/>
      <c r="E394" s="60" t="s">
        <v>94</v>
      </c>
      <c r="F394" s="85">
        <f>F399+F403+F407+F411</f>
        <v>7664.6100000000006</v>
      </c>
      <c r="G394" s="85">
        <f t="shared" ref="G394:H394" si="117">G399+G403+G407+G411</f>
        <v>4118.08</v>
      </c>
      <c r="H394" s="85">
        <f t="shared" si="117"/>
        <v>3418.79</v>
      </c>
      <c r="I394" s="62">
        <f t="shared" ref="I394:I457" si="118">G394/F394*100</f>
        <v>53.728500210708695</v>
      </c>
      <c r="J394" s="62">
        <f t="shared" ref="J394:J457" si="119">IFERROR(H394/G394*100,0)</f>
        <v>83.019028285026025</v>
      </c>
      <c r="K394" s="172"/>
      <c r="L394" s="188"/>
    </row>
    <row r="395" spans="1:12" s="1" customFormat="1" ht="20.25" x14ac:dyDescent="0.3">
      <c r="A395" s="37"/>
      <c r="B395" s="88" t="s">
        <v>0</v>
      </c>
      <c r="C395" s="82"/>
      <c r="D395" s="83"/>
      <c r="E395" s="60"/>
      <c r="F395" s="85"/>
      <c r="G395" s="85"/>
      <c r="H395" s="85"/>
      <c r="I395" s="62"/>
      <c r="J395" s="62"/>
      <c r="K395" s="37"/>
      <c r="L395" s="86"/>
    </row>
    <row r="396" spans="1:12" s="1" customFormat="1" ht="20.25" x14ac:dyDescent="0.25">
      <c r="A396" s="147" t="s">
        <v>335</v>
      </c>
      <c r="B396" s="154"/>
      <c r="C396" s="157" t="s">
        <v>8</v>
      </c>
      <c r="D396" s="169" t="s">
        <v>387</v>
      </c>
      <c r="E396" s="22" t="s">
        <v>92</v>
      </c>
      <c r="F396" s="23">
        <f t="shared" ref="F396:H396" si="120">F398+F399</f>
        <v>35900</v>
      </c>
      <c r="G396" s="23">
        <f t="shared" si="120"/>
        <v>35900</v>
      </c>
      <c r="H396" s="23">
        <f t="shared" si="120"/>
        <v>35900</v>
      </c>
      <c r="I396" s="24">
        <f t="shared" si="118"/>
        <v>100</v>
      </c>
      <c r="J396" s="24">
        <f t="shared" si="119"/>
        <v>100</v>
      </c>
      <c r="K396" s="155"/>
      <c r="L396" s="156"/>
    </row>
    <row r="397" spans="1:12" s="1" customFormat="1" ht="20.25" x14ac:dyDescent="0.25">
      <c r="A397" s="147"/>
      <c r="B397" s="154"/>
      <c r="C397" s="158"/>
      <c r="D397" s="169"/>
      <c r="E397" s="22" t="s">
        <v>0</v>
      </c>
      <c r="F397" s="23"/>
      <c r="G397" s="23"/>
      <c r="H397" s="23"/>
      <c r="I397" s="24"/>
      <c r="J397" s="24"/>
      <c r="K397" s="155"/>
      <c r="L397" s="156"/>
    </row>
    <row r="398" spans="1:12" s="1" customFormat="1" ht="40.5" x14ac:dyDescent="0.25">
      <c r="A398" s="147"/>
      <c r="B398" s="154"/>
      <c r="C398" s="158"/>
      <c r="D398" s="169"/>
      <c r="E398" s="22" t="s">
        <v>93</v>
      </c>
      <c r="F398" s="23">
        <v>34105</v>
      </c>
      <c r="G398" s="23">
        <v>34105</v>
      </c>
      <c r="H398" s="23">
        <v>34105</v>
      </c>
      <c r="I398" s="24">
        <f t="shared" si="118"/>
        <v>100</v>
      </c>
      <c r="J398" s="24">
        <f t="shared" si="119"/>
        <v>100</v>
      </c>
      <c r="K398" s="155"/>
      <c r="L398" s="156"/>
    </row>
    <row r="399" spans="1:12" s="1" customFormat="1" ht="40.5" x14ac:dyDescent="0.25">
      <c r="A399" s="147"/>
      <c r="B399" s="154"/>
      <c r="C399" s="158"/>
      <c r="D399" s="169"/>
      <c r="E399" s="22" t="s">
        <v>94</v>
      </c>
      <c r="F399" s="23">
        <v>1795</v>
      </c>
      <c r="G399" s="23">
        <v>1795</v>
      </c>
      <c r="H399" s="23">
        <v>1795</v>
      </c>
      <c r="I399" s="24">
        <f t="shared" si="118"/>
        <v>100</v>
      </c>
      <c r="J399" s="24">
        <f t="shared" si="119"/>
        <v>100</v>
      </c>
      <c r="K399" s="155"/>
      <c r="L399" s="156"/>
    </row>
    <row r="400" spans="1:12" s="1" customFormat="1" ht="20.25" x14ac:dyDescent="0.25">
      <c r="A400" s="147" t="s">
        <v>386</v>
      </c>
      <c r="B400" s="154"/>
      <c r="C400" s="255"/>
      <c r="D400" s="169" t="s">
        <v>388</v>
      </c>
      <c r="E400" s="22" t="s">
        <v>92</v>
      </c>
      <c r="F400" s="23">
        <f t="shared" ref="F400:H400" si="121">F402+F403</f>
        <v>28598.32</v>
      </c>
      <c r="G400" s="23">
        <f t="shared" si="121"/>
        <v>28598.32</v>
      </c>
      <c r="H400" s="23">
        <f t="shared" si="121"/>
        <v>14612.56</v>
      </c>
      <c r="I400" s="24">
        <f t="shared" si="118"/>
        <v>100</v>
      </c>
      <c r="J400" s="24">
        <f t="shared" si="119"/>
        <v>51.09586856850332</v>
      </c>
      <c r="K400" s="155"/>
      <c r="L400" s="156"/>
    </row>
    <row r="401" spans="1:12" s="1" customFormat="1" ht="20.25" x14ac:dyDescent="0.25">
      <c r="A401" s="147"/>
      <c r="B401" s="154"/>
      <c r="C401" s="255"/>
      <c r="D401" s="169"/>
      <c r="E401" s="22" t="s">
        <v>0</v>
      </c>
      <c r="F401" s="23"/>
      <c r="G401" s="23"/>
      <c r="H401" s="23"/>
      <c r="I401" s="24"/>
      <c r="J401" s="24"/>
      <c r="K401" s="155"/>
      <c r="L401" s="156"/>
    </row>
    <row r="402" spans="1:12" s="1" customFormat="1" ht="40.5" x14ac:dyDescent="0.25">
      <c r="A402" s="147"/>
      <c r="B402" s="154"/>
      <c r="C402" s="255"/>
      <c r="D402" s="169"/>
      <c r="E402" s="22" t="s">
        <v>93</v>
      </c>
      <c r="F402" s="23">
        <v>27168.400000000001</v>
      </c>
      <c r="G402" s="23">
        <v>27168.400000000001</v>
      </c>
      <c r="H402" s="23">
        <v>13881.93</v>
      </c>
      <c r="I402" s="24">
        <f t="shared" si="118"/>
        <v>100</v>
      </c>
      <c r="J402" s="24">
        <f t="shared" si="119"/>
        <v>51.095868729847915</v>
      </c>
      <c r="K402" s="155"/>
      <c r="L402" s="156"/>
    </row>
    <row r="403" spans="1:12" s="1" customFormat="1" ht="40.5" x14ac:dyDescent="0.25">
      <c r="A403" s="147"/>
      <c r="B403" s="154"/>
      <c r="C403" s="255"/>
      <c r="D403" s="169"/>
      <c r="E403" s="22" t="s">
        <v>94</v>
      </c>
      <c r="F403" s="23">
        <v>1429.92</v>
      </c>
      <c r="G403" s="23">
        <v>1429.92</v>
      </c>
      <c r="H403" s="23">
        <v>730.63</v>
      </c>
      <c r="I403" s="24">
        <f t="shared" si="118"/>
        <v>100</v>
      </c>
      <c r="J403" s="24">
        <f t="shared" si="119"/>
        <v>51.095865502965196</v>
      </c>
      <c r="K403" s="155"/>
      <c r="L403" s="156"/>
    </row>
    <row r="404" spans="1:12" s="1" customFormat="1" ht="20.25" x14ac:dyDescent="0.25">
      <c r="A404" s="147" t="s">
        <v>335</v>
      </c>
      <c r="B404" s="154"/>
      <c r="C404" s="255"/>
      <c r="D404" s="169" t="s">
        <v>389</v>
      </c>
      <c r="E404" s="22" t="s">
        <v>92</v>
      </c>
      <c r="F404" s="23">
        <f t="shared" ref="F404:H404" si="122">F406+F407</f>
        <v>60000</v>
      </c>
      <c r="G404" s="23">
        <f t="shared" si="122"/>
        <v>17863.240000000002</v>
      </c>
      <c r="H404" s="23">
        <f t="shared" si="122"/>
        <v>17863.240000000002</v>
      </c>
      <c r="I404" s="24">
        <f t="shared" si="118"/>
        <v>29.772066666666667</v>
      </c>
      <c r="J404" s="24">
        <f t="shared" si="119"/>
        <v>100</v>
      </c>
      <c r="K404" s="155"/>
      <c r="L404" s="156"/>
    </row>
    <row r="405" spans="1:12" s="1" customFormat="1" ht="20.25" x14ac:dyDescent="0.25">
      <c r="A405" s="147"/>
      <c r="B405" s="154"/>
      <c r="C405" s="255"/>
      <c r="D405" s="169"/>
      <c r="E405" s="22" t="s">
        <v>0</v>
      </c>
      <c r="F405" s="23"/>
      <c r="G405" s="23"/>
      <c r="H405" s="23"/>
      <c r="I405" s="24"/>
      <c r="J405" s="24"/>
      <c r="K405" s="155"/>
      <c r="L405" s="156"/>
    </row>
    <row r="406" spans="1:12" s="1" customFormat="1" ht="40.5" x14ac:dyDescent="0.25">
      <c r="A406" s="147"/>
      <c r="B406" s="154"/>
      <c r="C406" s="255"/>
      <c r="D406" s="169"/>
      <c r="E406" s="22" t="s">
        <v>93</v>
      </c>
      <c r="F406" s="23">
        <v>57000</v>
      </c>
      <c r="G406" s="23">
        <v>16970.080000000002</v>
      </c>
      <c r="H406" s="23">
        <v>16970.080000000002</v>
      </c>
      <c r="I406" s="24">
        <f t="shared" si="118"/>
        <v>29.772070175438596</v>
      </c>
      <c r="J406" s="24">
        <f t="shared" si="119"/>
        <v>100</v>
      </c>
      <c r="K406" s="155"/>
      <c r="L406" s="156"/>
    </row>
    <row r="407" spans="1:12" s="1" customFormat="1" ht="40.5" x14ac:dyDescent="0.25">
      <c r="A407" s="147"/>
      <c r="B407" s="154"/>
      <c r="C407" s="256"/>
      <c r="D407" s="169"/>
      <c r="E407" s="22" t="s">
        <v>94</v>
      </c>
      <c r="F407" s="23">
        <v>3000</v>
      </c>
      <c r="G407" s="23">
        <v>893.16</v>
      </c>
      <c r="H407" s="23">
        <v>893.16</v>
      </c>
      <c r="I407" s="24">
        <f t="shared" si="118"/>
        <v>29.771999999999998</v>
      </c>
      <c r="J407" s="24">
        <f t="shared" si="119"/>
        <v>100</v>
      </c>
      <c r="K407" s="155"/>
      <c r="L407" s="156"/>
    </row>
    <row r="408" spans="1:12" ht="20.25" x14ac:dyDescent="0.25">
      <c r="A408" s="147" t="s">
        <v>336</v>
      </c>
      <c r="B408" s="154"/>
      <c r="C408" s="189" t="s">
        <v>9</v>
      </c>
      <c r="D408" s="169" t="s">
        <v>385</v>
      </c>
      <c r="E408" s="22" t="s">
        <v>92</v>
      </c>
      <c r="F408" s="23">
        <f t="shared" ref="F408:H408" si="123">F410+F411</f>
        <v>28793.789999999997</v>
      </c>
      <c r="G408" s="23">
        <f t="shared" si="123"/>
        <v>0</v>
      </c>
      <c r="H408" s="23">
        <f t="shared" si="123"/>
        <v>0</v>
      </c>
      <c r="I408" s="24">
        <f t="shared" si="118"/>
        <v>0</v>
      </c>
      <c r="J408" s="24">
        <f t="shared" si="119"/>
        <v>0</v>
      </c>
      <c r="K408" s="155"/>
      <c r="L408" s="156"/>
    </row>
    <row r="409" spans="1:12" ht="20.25" x14ac:dyDescent="0.25">
      <c r="A409" s="147"/>
      <c r="B409" s="154"/>
      <c r="C409" s="189"/>
      <c r="D409" s="169"/>
      <c r="E409" s="22" t="s">
        <v>0</v>
      </c>
      <c r="F409" s="23"/>
      <c r="G409" s="23"/>
      <c r="H409" s="23"/>
      <c r="I409" s="24"/>
      <c r="J409" s="24"/>
      <c r="K409" s="155"/>
      <c r="L409" s="156"/>
    </row>
    <row r="410" spans="1:12" ht="61.5" customHeight="1" x14ac:dyDescent="0.25">
      <c r="A410" s="147"/>
      <c r="B410" s="154"/>
      <c r="C410" s="189"/>
      <c r="D410" s="169"/>
      <c r="E410" s="22" t="s">
        <v>93</v>
      </c>
      <c r="F410" s="23">
        <v>27354.1</v>
      </c>
      <c r="G410" s="23">
        <v>0</v>
      </c>
      <c r="H410" s="23">
        <v>0</v>
      </c>
      <c r="I410" s="24">
        <f t="shared" si="118"/>
        <v>0</v>
      </c>
      <c r="J410" s="24">
        <f t="shared" si="119"/>
        <v>0</v>
      </c>
      <c r="K410" s="155"/>
      <c r="L410" s="156"/>
    </row>
    <row r="411" spans="1:12" ht="72" customHeight="1" x14ac:dyDescent="0.25">
      <c r="A411" s="147"/>
      <c r="B411" s="154"/>
      <c r="C411" s="189"/>
      <c r="D411" s="169"/>
      <c r="E411" s="22" t="s">
        <v>94</v>
      </c>
      <c r="F411" s="23">
        <v>1439.69</v>
      </c>
      <c r="G411" s="23">
        <v>0</v>
      </c>
      <c r="H411" s="23">
        <v>0</v>
      </c>
      <c r="I411" s="24">
        <f t="shared" si="118"/>
        <v>0</v>
      </c>
      <c r="J411" s="24">
        <f t="shared" si="119"/>
        <v>0</v>
      </c>
      <c r="K411" s="155"/>
      <c r="L411" s="156"/>
    </row>
    <row r="412" spans="1:12" ht="25.5" customHeight="1" x14ac:dyDescent="0.25">
      <c r="A412" s="172" t="s">
        <v>125</v>
      </c>
      <c r="B412" s="165" t="s">
        <v>126</v>
      </c>
      <c r="C412" s="171"/>
      <c r="D412" s="171"/>
      <c r="E412" s="84" t="s">
        <v>92</v>
      </c>
      <c r="F412" s="85">
        <f>F414+F415</f>
        <v>96.188000000000002</v>
      </c>
      <c r="G412" s="85">
        <f>G414+G415</f>
        <v>0</v>
      </c>
      <c r="H412" s="85">
        <f>H414+H415</f>
        <v>0</v>
      </c>
      <c r="I412" s="62">
        <f t="shared" si="118"/>
        <v>0</v>
      </c>
      <c r="J412" s="62">
        <f t="shared" si="119"/>
        <v>0</v>
      </c>
      <c r="K412" s="160" t="s">
        <v>127</v>
      </c>
      <c r="L412" s="167"/>
    </row>
    <row r="413" spans="1:12" ht="24" customHeight="1" x14ac:dyDescent="0.25">
      <c r="A413" s="172"/>
      <c r="B413" s="165"/>
      <c r="C413" s="171"/>
      <c r="D413" s="171"/>
      <c r="E413" s="60" t="s">
        <v>0</v>
      </c>
      <c r="F413" s="85"/>
      <c r="G413" s="85"/>
      <c r="H413" s="85"/>
      <c r="I413" s="62"/>
      <c r="J413" s="62"/>
      <c r="K413" s="161"/>
      <c r="L413" s="167"/>
    </row>
    <row r="414" spans="1:12" ht="43.5" customHeight="1" x14ac:dyDescent="0.25">
      <c r="A414" s="172"/>
      <c r="B414" s="165"/>
      <c r="C414" s="171"/>
      <c r="D414" s="171"/>
      <c r="E414" s="60" t="s">
        <v>93</v>
      </c>
      <c r="F414" s="85">
        <f>F419+F423</f>
        <v>26.187999999999999</v>
      </c>
      <c r="G414" s="85">
        <v>0</v>
      </c>
      <c r="H414" s="85">
        <v>0</v>
      </c>
      <c r="I414" s="62">
        <f t="shared" si="118"/>
        <v>0</v>
      </c>
      <c r="J414" s="62">
        <f t="shared" si="119"/>
        <v>0</v>
      </c>
      <c r="K414" s="161"/>
      <c r="L414" s="167"/>
    </row>
    <row r="415" spans="1:12" ht="43.5" customHeight="1" x14ac:dyDescent="0.25">
      <c r="A415" s="172"/>
      <c r="B415" s="165"/>
      <c r="C415" s="171"/>
      <c r="D415" s="171"/>
      <c r="E415" s="60" t="s">
        <v>94</v>
      </c>
      <c r="F415" s="85">
        <f>F420+F424</f>
        <v>70</v>
      </c>
      <c r="G415" s="85">
        <v>0</v>
      </c>
      <c r="H415" s="85">
        <v>0</v>
      </c>
      <c r="I415" s="62">
        <f t="shared" si="118"/>
        <v>0</v>
      </c>
      <c r="J415" s="62">
        <f t="shared" si="119"/>
        <v>0</v>
      </c>
      <c r="K415" s="162"/>
      <c r="L415" s="167"/>
    </row>
    <row r="416" spans="1:12" ht="20.25" x14ac:dyDescent="0.3">
      <c r="A416" s="58"/>
      <c r="B416" s="70" t="s">
        <v>0</v>
      </c>
      <c r="C416" s="64"/>
      <c r="D416" s="59"/>
      <c r="E416" s="2"/>
      <c r="F416" s="3"/>
      <c r="G416" s="3"/>
      <c r="H416" s="3"/>
      <c r="I416" s="4"/>
      <c r="J416" s="4"/>
      <c r="K416" s="89"/>
      <c r="L416" s="90"/>
    </row>
    <row r="417" spans="1:12" ht="20.25" x14ac:dyDescent="0.25">
      <c r="A417" s="147" t="s">
        <v>337</v>
      </c>
      <c r="B417" s="154"/>
      <c r="C417" s="157" t="s">
        <v>255</v>
      </c>
      <c r="D417" s="169" t="s">
        <v>210</v>
      </c>
      <c r="E417" s="22" t="s">
        <v>92</v>
      </c>
      <c r="F417" s="23">
        <f t="shared" ref="F417:H417" si="124">F419+F420</f>
        <v>45</v>
      </c>
      <c r="G417" s="23">
        <f t="shared" si="124"/>
        <v>0</v>
      </c>
      <c r="H417" s="23">
        <f t="shared" si="124"/>
        <v>0</v>
      </c>
      <c r="I417" s="24">
        <f t="shared" si="118"/>
        <v>0</v>
      </c>
      <c r="J417" s="24">
        <f t="shared" si="119"/>
        <v>0</v>
      </c>
      <c r="K417" s="155"/>
      <c r="L417" s="156"/>
    </row>
    <row r="418" spans="1:12" ht="20.25" x14ac:dyDescent="0.25">
      <c r="A418" s="147"/>
      <c r="B418" s="154"/>
      <c r="C418" s="158"/>
      <c r="D418" s="169"/>
      <c r="E418" s="22" t="s">
        <v>0</v>
      </c>
      <c r="F418" s="23"/>
      <c r="G418" s="23"/>
      <c r="H418" s="23"/>
      <c r="I418" s="24"/>
      <c r="J418" s="24"/>
      <c r="K418" s="155"/>
      <c r="L418" s="156"/>
    </row>
    <row r="419" spans="1:12" ht="54" customHeight="1" x14ac:dyDescent="0.25">
      <c r="A419" s="147"/>
      <c r="B419" s="154"/>
      <c r="C419" s="158"/>
      <c r="D419" s="169"/>
      <c r="E419" s="22" t="s">
        <v>93</v>
      </c>
      <c r="F419" s="23">
        <v>25</v>
      </c>
      <c r="G419" s="23">
        <v>0</v>
      </c>
      <c r="H419" s="23">
        <v>0</v>
      </c>
      <c r="I419" s="24">
        <f t="shared" si="118"/>
        <v>0</v>
      </c>
      <c r="J419" s="24">
        <f t="shared" si="119"/>
        <v>0</v>
      </c>
      <c r="K419" s="155"/>
      <c r="L419" s="156"/>
    </row>
    <row r="420" spans="1:12" ht="52.5" customHeight="1" x14ac:dyDescent="0.25">
      <c r="A420" s="147"/>
      <c r="B420" s="154"/>
      <c r="C420" s="158"/>
      <c r="D420" s="169"/>
      <c r="E420" s="22" t="s">
        <v>94</v>
      </c>
      <c r="F420" s="23">
        <v>20</v>
      </c>
      <c r="G420" s="23">
        <v>0</v>
      </c>
      <c r="H420" s="23">
        <v>0</v>
      </c>
      <c r="I420" s="24">
        <f t="shared" si="118"/>
        <v>0</v>
      </c>
      <c r="J420" s="24">
        <f t="shared" si="119"/>
        <v>0</v>
      </c>
      <c r="K420" s="155"/>
      <c r="L420" s="156"/>
    </row>
    <row r="421" spans="1:12" ht="20.25" customHeight="1" x14ac:dyDescent="0.25">
      <c r="A421" s="151" t="s">
        <v>338</v>
      </c>
      <c r="B421" s="148"/>
      <c r="C421" s="163"/>
      <c r="D421" s="138" t="s">
        <v>211</v>
      </c>
      <c r="E421" s="22" t="s">
        <v>92</v>
      </c>
      <c r="F421" s="23">
        <f t="shared" ref="F421:H421" si="125">F423+F424</f>
        <v>51.188000000000002</v>
      </c>
      <c r="G421" s="23">
        <f t="shared" si="125"/>
        <v>0</v>
      </c>
      <c r="H421" s="23">
        <f t="shared" si="125"/>
        <v>0</v>
      </c>
      <c r="I421" s="24">
        <f t="shared" si="118"/>
        <v>0</v>
      </c>
      <c r="J421" s="24">
        <f t="shared" si="119"/>
        <v>0</v>
      </c>
      <c r="K421" s="141"/>
      <c r="L421" s="144"/>
    </row>
    <row r="422" spans="1:12" ht="20.25" x14ac:dyDescent="0.25">
      <c r="A422" s="152"/>
      <c r="B422" s="149"/>
      <c r="C422" s="163"/>
      <c r="D422" s="139"/>
      <c r="E422" s="22" t="s">
        <v>0</v>
      </c>
      <c r="F422" s="23"/>
      <c r="G422" s="23"/>
      <c r="H422" s="23"/>
      <c r="I422" s="24"/>
      <c r="J422" s="24"/>
      <c r="K422" s="142"/>
      <c r="L422" s="145"/>
    </row>
    <row r="423" spans="1:12" ht="49.5" customHeight="1" x14ac:dyDescent="0.25">
      <c r="A423" s="152"/>
      <c r="B423" s="149"/>
      <c r="C423" s="163"/>
      <c r="D423" s="139"/>
      <c r="E423" s="22" t="s">
        <v>93</v>
      </c>
      <c r="F423" s="23">
        <v>1.1879999999999999</v>
      </c>
      <c r="G423" s="23">
        <v>0</v>
      </c>
      <c r="H423" s="23">
        <v>0</v>
      </c>
      <c r="I423" s="24">
        <f t="shared" si="118"/>
        <v>0</v>
      </c>
      <c r="J423" s="24">
        <f t="shared" si="119"/>
        <v>0</v>
      </c>
      <c r="K423" s="142"/>
      <c r="L423" s="145"/>
    </row>
    <row r="424" spans="1:12" ht="58.5" customHeight="1" x14ac:dyDescent="0.25">
      <c r="A424" s="153"/>
      <c r="B424" s="150"/>
      <c r="C424" s="164"/>
      <c r="D424" s="140"/>
      <c r="E424" s="22" t="s">
        <v>94</v>
      </c>
      <c r="F424" s="23">
        <v>50</v>
      </c>
      <c r="G424" s="23">
        <v>0</v>
      </c>
      <c r="H424" s="23">
        <v>0</v>
      </c>
      <c r="I424" s="24">
        <f t="shared" si="118"/>
        <v>0</v>
      </c>
      <c r="J424" s="24">
        <f t="shared" si="119"/>
        <v>0</v>
      </c>
      <c r="K424" s="143"/>
      <c r="L424" s="146"/>
    </row>
    <row r="425" spans="1:12" ht="24" customHeight="1" x14ac:dyDescent="0.25">
      <c r="A425" s="176" t="s">
        <v>44</v>
      </c>
      <c r="B425" s="179" t="s">
        <v>212</v>
      </c>
      <c r="C425" s="182"/>
      <c r="D425" s="171"/>
      <c r="E425" s="2" t="s">
        <v>92</v>
      </c>
      <c r="F425" s="3">
        <f>F427+F428</f>
        <v>12000</v>
      </c>
      <c r="G425" s="3">
        <f t="shared" ref="G425:H425" si="126">G427+G428</f>
        <v>3450.81</v>
      </c>
      <c r="H425" s="3">
        <f t="shared" si="126"/>
        <v>0</v>
      </c>
      <c r="I425" s="4">
        <f t="shared" si="118"/>
        <v>28.756749999999997</v>
      </c>
      <c r="J425" s="4">
        <f t="shared" si="119"/>
        <v>0</v>
      </c>
      <c r="K425" s="160" t="s">
        <v>127</v>
      </c>
      <c r="L425" s="185"/>
    </row>
    <row r="426" spans="1:12" ht="20.25" x14ac:dyDescent="0.25">
      <c r="A426" s="177"/>
      <c r="B426" s="180"/>
      <c r="C426" s="183"/>
      <c r="D426" s="171"/>
      <c r="E426" s="2" t="s">
        <v>0</v>
      </c>
      <c r="F426" s="3"/>
      <c r="G426" s="3"/>
      <c r="H426" s="3"/>
      <c r="I426" s="4"/>
      <c r="J426" s="4"/>
      <c r="K426" s="161"/>
      <c r="L426" s="186"/>
    </row>
    <row r="427" spans="1:12" ht="40.5" x14ac:dyDescent="0.25">
      <c r="A427" s="177"/>
      <c r="B427" s="180"/>
      <c r="C427" s="183"/>
      <c r="D427" s="171"/>
      <c r="E427" s="2" t="s">
        <v>93</v>
      </c>
      <c r="F427" s="3">
        <v>12000</v>
      </c>
      <c r="G427" s="3">
        <v>3450.81</v>
      </c>
      <c r="H427" s="3">
        <v>0</v>
      </c>
      <c r="I427" s="4">
        <f t="shared" si="118"/>
        <v>28.756749999999997</v>
      </c>
      <c r="J427" s="4">
        <f t="shared" si="119"/>
        <v>0</v>
      </c>
      <c r="K427" s="161"/>
      <c r="L427" s="186"/>
    </row>
    <row r="428" spans="1:12" ht="40.5" x14ac:dyDescent="0.25">
      <c r="A428" s="178"/>
      <c r="B428" s="181"/>
      <c r="C428" s="184"/>
      <c r="D428" s="171"/>
      <c r="E428" s="2" t="s">
        <v>94</v>
      </c>
      <c r="F428" s="3">
        <v>0</v>
      </c>
      <c r="G428" s="3">
        <v>0</v>
      </c>
      <c r="H428" s="3">
        <v>0</v>
      </c>
      <c r="I428" s="4"/>
      <c r="J428" s="4"/>
      <c r="K428" s="162"/>
      <c r="L428" s="187"/>
    </row>
    <row r="429" spans="1:12" ht="20.25" x14ac:dyDescent="0.3">
      <c r="A429" s="111"/>
      <c r="B429" s="112"/>
      <c r="C429" s="105"/>
      <c r="D429" s="135"/>
      <c r="E429" s="113"/>
      <c r="F429" s="107"/>
      <c r="G429" s="107"/>
      <c r="H429" s="107"/>
      <c r="I429" s="114"/>
      <c r="J429" s="114"/>
      <c r="K429" s="115"/>
      <c r="L429" s="116"/>
    </row>
    <row r="430" spans="1:12" ht="24" customHeight="1" x14ac:dyDescent="0.25">
      <c r="A430" s="176" t="s">
        <v>28</v>
      </c>
      <c r="B430" s="179" t="s">
        <v>129</v>
      </c>
      <c r="C430" s="182"/>
      <c r="D430" s="193"/>
      <c r="E430" s="2" t="s">
        <v>92</v>
      </c>
      <c r="F430" s="3">
        <f>F432+F433</f>
        <v>291699.04894789477</v>
      </c>
      <c r="G430" s="3">
        <f t="shared" ref="G430:H430" si="127">G432+G433</f>
        <v>291699.04894789477</v>
      </c>
      <c r="H430" s="3">
        <f t="shared" si="127"/>
        <v>263063.12672421057</v>
      </c>
      <c r="I430" s="4">
        <f t="shared" si="118"/>
        <v>100</v>
      </c>
      <c r="J430" s="4">
        <f t="shared" si="119"/>
        <v>90.183059448781634</v>
      </c>
      <c r="K430" s="196" t="s">
        <v>130</v>
      </c>
      <c r="L430" s="192"/>
    </row>
    <row r="431" spans="1:12" ht="20.25" x14ac:dyDescent="0.25">
      <c r="A431" s="177"/>
      <c r="B431" s="180"/>
      <c r="C431" s="183"/>
      <c r="D431" s="194"/>
      <c r="E431" s="2" t="s">
        <v>0</v>
      </c>
      <c r="F431" s="3"/>
      <c r="G431" s="3"/>
      <c r="H431" s="3"/>
      <c r="I431" s="4"/>
      <c r="J431" s="4"/>
      <c r="K431" s="197"/>
      <c r="L431" s="186"/>
    </row>
    <row r="432" spans="1:12" ht="40.5" x14ac:dyDescent="0.25">
      <c r="A432" s="177"/>
      <c r="B432" s="180"/>
      <c r="C432" s="183"/>
      <c r="D432" s="194"/>
      <c r="E432" s="2" t="s">
        <v>93</v>
      </c>
      <c r="F432" s="3">
        <f>SUM(F437+F441+F445+F449+F453+F457+F461+F465+F469+F473+F477+F481+F485+F489+F493)</f>
        <v>271464.7</v>
      </c>
      <c r="G432" s="3">
        <f t="shared" ref="G432:H433" si="128">SUM(G437+G441+G445+G449+G453+G457+G461+G465+G469+G473+G477+G481+G485+G489+G493)</f>
        <v>271464.7</v>
      </c>
      <c r="H432" s="3">
        <f t="shared" si="128"/>
        <v>248303.90025000006</v>
      </c>
      <c r="I432" s="4">
        <f t="shared" si="118"/>
        <v>100</v>
      </c>
      <c r="J432" s="4">
        <f t="shared" si="119"/>
        <v>91.468209402548496</v>
      </c>
      <c r="K432" s="197"/>
      <c r="L432" s="186"/>
    </row>
    <row r="433" spans="1:12" ht="40.5" x14ac:dyDescent="0.25">
      <c r="A433" s="178"/>
      <c r="B433" s="181"/>
      <c r="C433" s="184"/>
      <c r="D433" s="195"/>
      <c r="E433" s="2" t="s">
        <v>94</v>
      </c>
      <c r="F433" s="3">
        <f>SUM(F438+F442+F446+F450+F454+F458+F462+F466+F470+F474+F478+F482+F486+F490+F494)</f>
        <v>20234.348947894741</v>
      </c>
      <c r="G433" s="3">
        <f t="shared" si="128"/>
        <v>20234.348947894741</v>
      </c>
      <c r="H433" s="3">
        <f t="shared" si="128"/>
        <v>14759.22647421052</v>
      </c>
      <c r="I433" s="4">
        <f t="shared" si="118"/>
        <v>100</v>
      </c>
      <c r="J433" s="4">
        <f t="shared" si="119"/>
        <v>72.941444828379943</v>
      </c>
      <c r="K433" s="198"/>
      <c r="L433" s="187"/>
    </row>
    <row r="434" spans="1:12" ht="20.25" x14ac:dyDescent="0.3">
      <c r="A434" s="58"/>
      <c r="B434" s="70" t="s">
        <v>0</v>
      </c>
      <c r="C434" s="64"/>
      <c r="D434" s="59"/>
      <c r="E434" s="2"/>
      <c r="F434" s="3"/>
      <c r="G434" s="3"/>
      <c r="H434" s="3"/>
      <c r="I434" s="4"/>
      <c r="J434" s="4"/>
      <c r="K434" s="89"/>
      <c r="L434" s="90"/>
    </row>
    <row r="435" spans="1:12" ht="20.25" x14ac:dyDescent="0.25">
      <c r="A435" s="147" t="s">
        <v>339</v>
      </c>
      <c r="B435" s="154"/>
      <c r="C435" s="157" t="s">
        <v>173</v>
      </c>
      <c r="D435" s="169" t="s">
        <v>60</v>
      </c>
      <c r="E435" s="22" t="s">
        <v>92</v>
      </c>
      <c r="F435" s="23">
        <f t="shared" ref="F435:H435" si="129">F437+F438</f>
        <v>24880.303029999999</v>
      </c>
      <c r="G435" s="23">
        <f t="shared" si="129"/>
        <v>24880.303029999999</v>
      </c>
      <c r="H435" s="23">
        <f t="shared" si="129"/>
        <v>21910.961900000002</v>
      </c>
      <c r="I435" s="24">
        <f t="shared" si="118"/>
        <v>100</v>
      </c>
      <c r="J435" s="24">
        <f t="shared" si="119"/>
        <v>88.065494514196047</v>
      </c>
      <c r="K435" s="155"/>
      <c r="L435" s="156"/>
    </row>
    <row r="436" spans="1:12" ht="20.25" x14ac:dyDescent="0.25">
      <c r="A436" s="147"/>
      <c r="B436" s="154"/>
      <c r="C436" s="158"/>
      <c r="D436" s="169"/>
      <c r="E436" s="22" t="s">
        <v>0</v>
      </c>
      <c r="F436" s="23"/>
      <c r="G436" s="23"/>
      <c r="H436" s="23"/>
      <c r="I436" s="24"/>
      <c r="J436" s="24"/>
      <c r="K436" s="155"/>
      <c r="L436" s="156"/>
    </row>
    <row r="437" spans="1:12" ht="40.5" x14ac:dyDescent="0.25">
      <c r="A437" s="147"/>
      <c r="B437" s="154"/>
      <c r="C437" s="158"/>
      <c r="D437" s="169"/>
      <c r="E437" s="22" t="s">
        <v>93</v>
      </c>
      <c r="F437" s="23">
        <v>24631.5</v>
      </c>
      <c r="G437" s="23">
        <v>24631.5</v>
      </c>
      <c r="H437" s="23">
        <v>21691.852280000003</v>
      </c>
      <c r="I437" s="24">
        <f t="shared" si="118"/>
        <v>100</v>
      </c>
      <c r="J437" s="24">
        <f t="shared" si="119"/>
        <v>88.065494509063612</v>
      </c>
      <c r="K437" s="155"/>
      <c r="L437" s="156"/>
    </row>
    <row r="438" spans="1:12" ht="40.5" x14ac:dyDescent="0.25">
      <c r="A438" s="147"/>
      <c r="B438" s="154"/>
      <c r="C438" s="158"/>
      <c r="D438" s="169"/>
      <c r="E438" s="22" t="s">
        <v>94</v>
      </c>
      <c r="F438" s="23">
        <v>248.80303000000001</v>
      </c>
      <c r="G438" s="23">
        <v>248.80303000000001</v>
      </c>
      <c r="H438" s="23">
        <v>219.10962000000001</v>
      </c>
      <c r="I438" s="24">
        <f t="shared" si="118"/>
        <v>100</v>
      </c>
      <c r="J438" s="24">
        <f t="shared" si="119"/>
        <v>88.065495022307402</v>
      </c>
      <c r="K438" s="155"/>
      <c r="L438" s="156"/>
    </row>
    <row r="439" spans="1:12" ht="20.25" x14ac:dyDescent="0.25">
      <c r="A439" s="147" t="s">
        <v>340</v>
      </c>
      <c r="B439" s="154"/>
      <c r="C439" s="163"/>
      <c r="D439" s="169" t="s">
        <v>61</v>
      </c>
      <c r="E439" s="22" t="s">
        <v>92</v>
      </c>
      <c r="F439" s="23">
        <f t="shared" ref="F439:H439" si="130">F441+F442</f>
        <v>31000</v>
      </c>
      <c r="G439" s="23">
        <f t="shared" si="130"/>
        <v>31000</v>
      </c>
      <c r="H439" s="23">
        <f t="shared" si="130"/>
        <v>31000</v>
      </c>
      <c r="I439" s="24">
        <f t="shared" si="118"/>
        <v>100</v>
      </c>
      <c r="J439" s="24">
        <f t="shared" si="119"/>
        <v>100</v>
      </c>
      <c r="K439" s="155"/>
      <c r="L439" s="156"/>
    </row>
    <row r="440" spans="1:12" ht="20.25" x14ac:dyDescent="0.25">
      <c r="A440" s="147"/>
      <c r="B440" s="154"/>
      <c r="C440" s="163"/>
      <c r="D440" s="169"/>
      <c r="E440" s="22" t="s">
        <v>0</v>
      </c>
      <c r="F440" s="23"/>
      <c r="G440" s="23"/>
      <c r="H440" s="23"/>
      <c r="I440" s="24"/>
      <c r="J440" s="24"/>
      <c r="K440" s="155"/>
      <c r="L440" s="156"/>
    </row>
    <row r="441" spans="1:12" ht="40.5" x14ac:dyDescent="0.25">
      <c r="A441" s="147"/>
      <c r="B441" s="154"/>
      <c r="C441" s="163"/>
      <c r="D441" s="169"/>
      <c r="E441" s="22" t="s">
        <v>93</v>
      </c>
      <c r="F441" s="23">
        <v>30690</v>
      </c>
      <c r="G441" s="23">
        <v>30690</v>
      </c>
      <c r="H441" s="23">
        <v>30690</v>
      </c>
      <c r="I441" s="24">
        <f t="shared" si="118"/>
        <v>100</v>
      </c>
      <c r="J441" s="24">
        <f t="shared" si="119"/>
        <v>100</v>
      </c>
      <c r="K441" s="155"/>
      <c r="L441" s="156"/>
    </row>
    <row r="442" spans="1:12" ht="40.5" x14ac:dyDescent="0.25">
      <c r="A442" s="147"/>
      <c r="B442" s="154"/>
      <c r="C442" s="163"/>
      <c r="D442" s="169"/>
      <c r="E442" s="22" t="s">
        <v>94</v>
      </c>
      <c r="F442" s="23">
        <v>310</v>
      </c>
      <c r="G442" s="23">
        <v>310</v>
      </c>
      <c r="H442" s="23">
        <v>310</v>
      </c>
      <c r="I442" s="24">
        <f t="shared" si="118"/>
        <v>100</v>
      </c>
      <c r="J442" s="24">
        <f t="shared" si="119"/>
        <v>100</v>
      </c>
      <c r="K442" s="155"/>
      <c r="L442" s="156"/>
    </row>
    <row r="443" spans="1:12" ht="20.25" x14ac:dyDescent="0.25">
      <c r="A443" s="147" t="s">
        <v>341</v>
      </c>
      <c r="B443" s="154"/>
      <c r="C443" s="163"/>
      <c r="D443" s="169" t="s">
        <v>62</v>
      </c>
      <c r="E443" s="22" t="s">
        <v>92</v>
      </c>
      <c r="F443" s="23">
        <f t="shared" ref="F443:H443" si="131">F445+F446</f>
        <v>28167.385999999999</v>
      </c>
      <c r="G443" s="23">
        <f t="shared" si="131"/>
        <v>28167.385999999999</v>
      </c>
      <c r="H443" s="23">
        <f t="shared" si="131"/>
        <v>18978.944579999999</v>
      </c>
      <c r="I443" s="24">
        <f t="shared" si="118"/>
        <v>100</v>
      </c>
      <c r="J443" s="24">
        <f t="shared" si="119"/>
        <v>67.379147571592199</v>
      </c>
      <c r="K443" s="191"/>
      <c r="L443" s="144"/>
    </row>
    <row r="444" spans="1:12" ht="20.25" x14ac:dyDescent="0.25">
      <c r="A444" s="147"/>
      <c r="B444" s="154"/>
      <c r="C444" s="163"/>
      <c r="D444" s="169"/>
      <c r="E444" s="22" t="s">
        <v>0</v>
      </c>
      <c r="F444" s="23"/>
      <c r="G444" s="23"/>
      <c r="H444" s="23"/>
      <c r="I444" s="24"/>
      <c r="J444" s="24"/>
      <c r="K444" s="191"/>
      <c r="L444" s="145"/>
    </row>
    <row r="445" spans="1:12" ht="40.5" x14ac:dyDescent="0.25">
      <c r="A445" s="147"/>
      <c r="B445" s="154"/>
      <c r="C445" s="163"/>
      <c r="D445" s="169"/>
      <c r="E445" s="22" t="s">
        <v>93</v>
      </c>
      <c r="F445" s="23">
        <v>14000</v>
      </c>
      <c r="G445" s="23">
        <v>14000</v>
      </c>
      <c r="H445" s="23">
        <v>9433.0806599999996</v>
      </c>
      <c r="I445" s="24">
        <f t="shared" si="118"/>
        <v>100</v>
      </c>
      <c r="J445" s="24">
        <f t="shared" si="119"/>
        <v>67.379147571428561</v>
      </c>
      <c r="K445" s="191"/>
      <c r="L445" s="145"/>
    </row>
    <row r="446" spans="1:12" ht="40.5" x14ac:dyDescent="0.25">
      <c r="A446" s="147"/>
      <c r="B446" s="154"/>
      <c r="C446" s="163"/>
      <c r="D446" s="169"/>
      <c r="E446" s="22" t="s">
        <v>94</v>
      </c>
      <c r="F446" s="23">
        <v>14167.386</v>
      </c>
      <c r="G446" s="23">
        <v>14167.386</v>
      </c>
      <c r="H446" s="23">
        <v>9545.8639199999998</v>
      </c>
      <c r="I446" s="24">
        <f t="shared" si="118"/>
        <v>100</v>
      </c>
      <c r="J446" s="24">
        <f t="shared" si="119"/>
        <v>67.37914757175389</v>
      </c>
      <c r="K446" s="191"/>
      <c r="L446" s="146"/>
    </row>
    <row r="447" spans="1:12" ht="20.25" x14ac:dyDescent="0.25">
      <c r="A447" s="147" t="s">
        <v>342</v>
      </c>
      <c r="B447" s="154"/>
      <c r="C447" s="163"/>
      <c r="D447" s="169" t="s">
        <v>63</v>
      </c>
      <c r="E447" s="22" t="s">
        <v>92</v>
      </c>
      <c r="F447" s="23">
        <f t="shared" ref="F447:H447" si="132">F449+F450</f>
        <v>50505.050510000001</v>
      </c>
      <c r="G447" s="23">
        <f t="shared" si="132"/>
        <v>50505.050510000001</v>
      </c>
      <c r="H447" s="23">
        <f t="shared" si="132"/>
        <v>50505.050510000001</v>
      </c>
      <c r="I447" s="24">
        <f t="shared" si="118"/>
        <v>100</v>
      </c>
      <c r="J447" s="24">
        <f t="shared" si="119"/>
        <v>100</v>
      </c>
      <c r="K447" s="155"/>
      <c r="L447" s="156"/>
    </row>
    <row r="448" spans="1:12" ht="20.25" x14ac:dyDescent="0.25">
      <c r="A448" s="147"/>
      <c r="B448" s="154"/>
      <c r="C448" s="163"/>
      <c r="D448" s="169"/>
      <c r="E448" s="22" t="s">
        <v>0</v>
      </c>
      <c r="F448" s="23"/>
      <c r="G448" s="23"/>
      <c r="H448" s="23"/>
      <c r="I448" s="24"/>
      <c r="J448" s="24"/>
      <c r="K448" s="155"/>
      <c r="L448" s="156"/>
    </row>
    <row r="449" spans="1:12" ht="40.5" x14ac:dyDescent="0.25">
      <c r="A449" s="147"/>
      <c r="B449" s="154"/>
      <c r="C449" s="163"/>
      <c r="D449" s="169"/>
      <c r="E449" s="22" t="s">
        <v>93</v>
      </c>
      <c r="F449" s="23">
        <v>50000</v>
      </c>
      <c r="G449" s="23">
        <v>50000</v>
      </c>
      <c r="H449" s="23">
        <v>50000</v>
      </c>
      <c r="I449" s="24">
        <f t="shared" si="118"/>
        <v>100</v>
      </c>
      <c r="J449" s="24">
        <f t="shared" si="119"/>
        <v>100</v>
      </c>
      <c r="K449" s="155"/>
      <c r="L449" s="156"/>
    </row>
    <row r="450" spans="1:12" ht="40.5" x14ac:dyDescent="0.25">
      <c r="A450" s="147"/>
      <c r="B450" s="154"/>
      <c r="C450" s="163"/>
      <c r="D450" s="169"/>
      <c r="E450" s="22" t="s">
        <v>94</v>
      </c>
      <c r="F450" s="23">
        <v>505.05050999999997</v>
      </c>
      <c r="G450" s="23">
        <v>505.05050999999997</v>
      </c>
      <c r="H450" s="23">
        <v>505.05050999999997</v>
      </c>
      <c r="I450" s="24">
        <f t="shared" si="118"/>
        <v>100</v>
      </c>
      <c r="J450" s="24">
        <f t="shared" si="119"/>
        <v>100</v>
      </c>
      <c r="K450" s="155"/>
      <c r="L450" s="156"/>
    </row>
    <row r="451" spans="1:12" ht="20.25" x14ac:dyDescent="0.25">
      <c r="A451" s="147" t="s">
        <v>343</v>
      </c>
      <c r="B451" s="154"/>
      <c r="C451" s="163"/>
      <c r="D451" s="169" t="s">
        <v>64</v>
      </c>
      <c r="E451" s="22" t="s">
        <v>92</v>
      </c>
      <c r="F451" s="23">
        <f t="shared" ref="F451:H451" si="133">F453+F454</f>
        <v>9923.5353500000001</v>
      </c>
      <c r="G451" s="23">
        <f t="shared" si="133"/>
        <v>9923.5353500000001</v>
      </c>
      <c r="H451" s="23">
        <f t="shared" si="133"/>
        <v>9923.5353500000001</v>
      </c>
      <c r="I451" s="24">
        <f t="shared" si="118"/>
        <v>100</v>
      </c>
      <c r="J451" s="24">
        <f t="shared" si="119"/>
        <v>100</v>
      </c>
      <c r="K451" s="155"/>
      <c r="L451" s="156"/>
    </row>
    <row r="452" spans="1:12" ht="20.25" x14ac:dyDescent="0.25">
      <c r="A452" s="147"/>
      <c r="B452" s="154"/>
      <c r="C452" s="163"/>
      <c r="D452" s="169"/>
      <c r="E452" s="22" t="s">
        <v>0</v>
      </c>
      <c r="F452" s="23"/>
      <c r="G452" s="23"/>
      <c r="H452" s="23"/>
      <c r="I452" s="24"/>
      <c r="J452" s="24"/>
      <c r="K452" s="155"/>
      <c r="L452" s="156"/>
    </row>
    <row r="453" spans="1:12" ht="40.5" x14ac:dyDescent="0.25">
      <c r="A453" s="147"/>
      <c r="B453" s="154"/>
      <c r="C453" s="163"/>
      <c r="D453" s="169"/>
      <c r="E453" s="22" t="s">
        <v>93</v>
      </c>
      <c r="F453" s="23">
        <v>9824.2999999999993</v>
      </c>
      <c r="G453" s="23">
        <v>9824.2999999999993</v>
      </c>
      <c r="H453" s="23">
        <v>9824.2999999999993</v>
      </c>
      <c r="I453" s="24">
        <f t="shared" si="118"/>
        <v>100</v>
      </c>
      <c r="J453" s="24">
        <f t="shared" si="119"/>
        <v>100</v>
      </c>
      <c r="K453" s="155"/>
      <c r="L453" s="156"/>
    </row>
    <row r="454" spans="1:12" ht="40.5" x14ac:dyDescent="0.25">
      <c r="A454" s="147"/>
      <c r="B454" s="154"/>
      <c r="C454" s="163"/>
      <c r="D454" s="169"/>
      <c r="E454" s="22" t="s">
        <v>94</v>
      </c>
      <c r="F454" s="23">
        <v>99.235349999999997</v>
      </c>
      <c r="G454" s="23">
        <v>99.235349999999997</v>
      </c>
      <c r="H454" s="23">
        <v>99.235349999999997</v>
      </c>
      <c r="I454" s="24">
        <f t="shared" si="118"/>
        <v>100</v>
      </c>
      <c r="J454" s="24">
        <f t="shared" si="119"/>
        <v>100</v>
      </c>
      <c r="K454" s="155"/>
      <c r="L454" s="156"/>
    </row>
    <row r="455" spans="1:12" ht="20.25" x14ac:dyDescent="0.25">
      <c r="A455" s="147" t="s">
        <v>344</v>
      </c>
      <c r="B455" s="154"/>
      <c r="C455" s="163"/>
      <c r="D455" s="169" t="s">
        <v>65</v>
      </c>
      <c r="E455" s="22" t="s">
        <v>92</v>
      </c>
      <c r="F455" s="23">
        <f t="shared" ref="F455:H455" si="134">F457+F458</f>
        <v>15151.515149999999</v>
      </c>
      <c r="G455" s="23">
        <f t="shared" si="134"/>
        <v>15151.515149999999</v>
      </c>
      <c r="H455" s="23">
        <f t="shared" si="134"/>
        <v>15151.515149999999</v>
      </c>
      <c r="I455" s="24">
        <f t="shared" si="118"/>
        <v>100</v>
      </c>
      <c r="J455" s="24">
        <f t="shared" si="119"/>
        <v>100</v>
      </c>
      <c r="K455" s="155"/>
      <c r="L455" s="156"/>
    </row>
    <row r="456" spans="1:12" ht="20.25" x14ac:dyDescent="0.25">
      <c r="A456" s="147"/>
      <c r="B456" s="154"/>
      <c r="C456" s="163"/>
      <c r="D456" s="169"/>
      <c r="E456" s="22" t="s">
        <v>0</v>
      </c>
      <c r="F456" s="23"/>
      <c r="G456" s="23"/>
      <c r="H456" s="23"/>
      <c r="I456" s="24"/>
      <c r="J456" s="24"/>
      <c r="K456" s="155"/>
      <c r="L456" s="156"/>
    </row>
    <row r="457" spans="1:12" ht="40.5" x14ac:dyDescent="0.25">
      <c r="A457" s="147"/>
      <c r="B457" s="154"/>
      <c r="C457" s="163"/>
      <c r="D457" s="169"/>
      <c r="E457" s="22" t="s">
        <v>93</v>
      </c>
      <c r="F457" s="23">
        <v>15000</v>
      </c>
      <c r="G457" s="23">
        <v>15000</v>
      </c>
      <c r="H457" s="23">
        <v>15000</v>
      </c>
      <c r="I457" s="24">
        <f t="shared" si="118"/>
        <v>100</v>
      </c>
      <c r="J457" s="24">
        <f t="shared" si="119"/>
        <v>100</v>
      </c>
      <c r="K457" s="155"/>
      <c r="L457" s="156"/>
    </row>
    <row r="458" spans="1:12" ht="40.5" x14ac:dyDescent="0.25">
      <c r="A458" s="147"/>
      <c r="B458" s="154"/>
      <c r="C458" s="163"/>
      <c r="D458" s="169"/>
      <c r="E458" s="22" t="s">
        <v>94</v>
      </c>
      <c r="F458" s="23">
        <v>151.51515000000001</v>
      </c>
      <c r="G458" s="23">
        <v>151.51515000000001</v>
      </c>
      <c r="H458" s="23">
        <v>151.51515000000001</v>
      </c>
      <c r="I458" s="24">
        <f t="shared" ref="I458:I520" si="135">G458/F458*100</f>
        <v>100</v>
      </c>
      <c r="J458" s="24">
        <f t="shared" ref="J458:J520" si="136">IFERROR(H458/G458*100,0)</f>
        <v>100</v>
      </c>
      <c r="K458" s="155"/>
      <c r="L458" s="156"/>
    </row>
    <row r="459" spans="1:12" ht="20.25" x14ac:dyDescent="0.25">
      <c r="A459" s="147" t="s">
        <v>345</v>
      </c>
      <c r="B459" s="154"/>
      <c r="C459" s="163"/>
      <c r="D459" s="169" t="s">
        <v>66</v>
      </c>
      <c r="E459" s="22" t="s">
        <v>92</v>
      </c>
      <c r="F459" s="23">
        <f t="shared" ref="F459:H459" si="137">F461+F462</f>
        <v>26844.14141</v>
      </c>
      <c r="G459" s="23">
        <f t="shared" si="137"/>
        <v>26844.14141</v>
      </c>
      <c r="H459" s="23">
        <f t="shared" si="137"/>
        <v>26844.14141</v>
      </c>
      <c r="I459" s="24">
        <f t="shared" si="135"/>
        <v>100</v>
      </c>
      <c r="J459" s="24">
        <f t="shared" si="136"/>
        <v>100</v>
      </c>
      <c r="K459" s="155"/>
      <c r="L459" s="156"/>
    </row>
    <row r="460" spans="1:12" ht="20.25" x14ac:dyDescent="0.25">
      <c r="A460" s="147"/>
      <c r="B460" s="154"/>
      <c r="C460" s="163"/>
      <c r="D460" s="169"/>
      <c r="E460" s="22" t="s">
        <v>0</v>
      </c>
      <c r="F460" s="23"/>
      <c r="G460" s="23"/>
      <c r="H460" s="23"/>
      <c r="I460" s="24"/>
      <c r="J460" s="24"/>
      <c r="K460" s="155"/>
      <c r="L460" s="156"/>
    </row>
    <row r="461" spans="1:12" ht="40.5" x14ac:dyDescent="0.25">
      <c r="A461" s="147"/>
      <c r="B461" s="154"/>
      <c r="C461" s="163"/>
      <c r="D461" s="169"/>
      <c r="E461" s="22" t="s">
        <v>93</v>
      </c>
      <c r="F461" s="23">
        <v>26575.7</v>
      </c>
      <c r="G461" s="23">
        <v>26575.7</v>
      </c>
      <c r="H461" s="23">
        <v>26575.7</v>
      </c>
      <c r="I461" s="24">
        <f t="shared" si="135"/>
        <v>100</v>
      </c>
      <c r="J461" s="24">
        <f t="shared" si="136"/>
        <v>100</v>
      </c>
      <c r="K461" s="155"/>
      <c r="L461" s="156"/>
    </row>
    <row r="462" spans="1:12" ht="40.5" x14ac:dyDescent="0.25">
      <c r="A462" s="147"/>
      <c r="B462" s="154"/>
      <c r="C462" s="164"/>
      <c r="D462" s="169"/>
      <c r="E462" s="22" t="s">
        <v>94</v>
      </c>
      <c r="F462" s="23">
        <v>268.44141000000002</v>
      </c>
      <c r="G462" s="23">
        <v>268.44141000000002</v>
      </c>
      <c r="H462" s="23">
        <v>268.44141000000002</v>
      </c>
      <c r="I462" s="24">
        <f t="shared" si="135"/>
        <v>100</v>
      </c>
      <c r="J462" s="24">
        <f t="shared" si="136"/>
        <v>100</v>
      </c>
      <c r="K462" s="155"/>
      <c r="L462" s="156"/>
    </row>
    <row r="463" spans="1:12" ht="20.25" x14ac:dyDescent="0.25">
      <c r="A463" s="147" t="s">
        <v>346</v>
      </c>
      <c r="B463" s="154"/>
      <c r="C463" s="163"/>
      <c r="D463" s="169" t="s">
        <v>67</v>
      </c>
      <c r="E463" s="22" t="s">
        <v>92</v>
      </c>
      <c r="F463" s="23">
        <f t="shared" ref="F463:H463" si="138">F465+F466</f>
        <v>39717.789473684214</v>
      </c>
      <c r="G463" s="23">
        <f t="shared" si="138"/>
        <v>39717.789473684214</v>
      </c>
      <c r="H463" s="23">
        <f t="shared" si="138"/>
        <v>28040.240330000001</v>
      </c>
      <c r="I463" s="24">
        <f t="shared" si="135"/>
        <v>100</v>
      </c>
      <c r="J463" s="24">
        <f t="shared" si="136"/>
        <v>70.598693184016696</v>
      </c>
      <c r="K463" s="191"/>
      <c r="L463" s="156"/>
    </row>
    <row r="464" spans="1:12" ht="20.25" x14ac:dyDescent="0.25">
      <c r="A464" s="147"/>
      <c r="B464" s="154"/>
      <c r="C464" s="163"/>
      <c r="D464" s="169"/>
      <c r="E464" s="22" t="s">
        <v>0</v>
      </c>
      <c r="F464" s="23"/>
      <c r="G464" s="23"/>
      <c r="H464" s="23"/>
      <c r="I464" s="24"/>
      <c r="J464" s="24"/>
      <c r="K464" s="191"/>
      <c r="L464" s="156"/>
    </row>
    <row r="465" spans="1:12" ht="40.5" x14ac:dyDescent="0.25">
      <c r="A465" s="147"/>
      <c r="B465" s="154"/>
      <c r="C465" s="163"/>
      <c r="D465" s="169"/>
      <c r="E465" s="22" t="s">
        <v>93</v>
      </c>
      <c r="F465" s="23">
        <v>37731.9</v>
      </c>
      <c r="G465" s="23">
        <v>37731.9</v>
      </c>
      <c r="H465" s="23">
        <v>26638.228360000001</v>
      </c>
      <c r="I465" s="24">
        <f t="shared" si="135"/>
        <v>100</v>
      </c>
      <c r="J465" s="24">
        <f t="shared" si="136"/>
        <v>70.598693307254607</v>
      </c>
      <c r="K465" s="191"/>
      <c r="L465" s="156"/>
    </row>
    <row r="466" spans="1:12" ht="40.5" x14ac:dyDescent="0.25">
      <c r="A466" s="147"/>
      <c r="B466" s="154"/>
      <c r="C466" s="163"/>
      <c r="D466" s="169"/>
      <c r="E466" s="22" t="s">
        <v>94</v>
      </c>
      <c r="F466" s="23">
        <v>1985.8894736842108</v>
      </c>
      <c r="G466" s="23">
        <v>1985.8894736842108</v>
      </c>
      <c r="H466" s="23">
        <v>1402.01197</v>
      </c>
      <c r="I466" s="24">
        <f t="shared" si="135"/>
        <v>100</v>
      </c>
      <c r="J466" s="24">
        <f t="shared" si="136"/>
        <v>70.598690842496666</v>
      </c>
      <c r="K466" s="191"/>
      <c r="L466" s="156"/>
    </row>
    <row r="467" spans="1:12" ht="20.25" x14ac:dyDescent="0.25">
      <c r="A467" s="147" t="s">
        <v>347</v>
      </c>
      <c r="B467" s="154"/>
      <c r="C467" s="163"/>
      <c r="D467" s="169" t="s">
        <v>68</v>
      </c>
      <c r="E467" s="22" t="s">
        <v>92</v>
      </c>
      <c r="F467" s="23">
        <f t="shared" ref="F467:H467" si="139">F469+F470</f>
        <v>4315.4736842105258</v>
      </c>
      <c r="G467" s="23">
        <f t="shared" si="139"/>
        <v>4315.4736842105258</v>
      </c>
      <c r="H467" s="23">
        <f t="shared" si="139"/>
        <v>4315.4736842105258</v>
      </c>
      <c r="I467" s="24">
        <f t="shared" si="135"/>
        <v>100</v>
      </c>
      <c r="J467" s="24">
        <f t="shared" si="136"/>
        <v>100</v>
      </c>
      <c r="K467" s="155"/>
      <c r="L467" s="156"/>
    </row>
    <row r="468" spans="1:12" ht="20.25" x14ac:dyDescent="0.25">
      <c r="A468" s="147"/>
      <c r="B468" s="154"/>
      <c r="C468" s="163"/>
      <c r="D468" s="169"/>
      <c r="E468" s="22" t="s">
        <v>0</v>
      </c>
      <c r="F468" s="23"/>
      <c r="G468" s="23"/>
      <c r="H468" s="23"/>
      <c r="I468" s="24"/>
      <c r="J468" s="24"/>
      <c r="K468" s="155"/>
      <c r="L468" s="156"/>
    </row>
    <row r="469" spans="1:12" ht="40.5" x14ac:dyDescent="0.25">
      <c r="A469" s="147"/>
      <c r="B469" s="154"/>
      <c r="C469" s="163"/>
      <c r="D469" s="169"/>
      <c r="E469" s="22" t="s">
        <v>93</v>
      </c>
      <c r="F469" s="23">
        <v>4099.7</v>
      </c>
      <c r="G469" s="23">
        <v>4099.7</v>
      </c>
      <c r="H469" s="23">
        <v>4099.7</v>
      </c>
      <c r="I469" s="24">
        <f t="shared" si="135"/>
        <v>100</v>
      </c>
      <c r="J469" s="24">
        <f t="shared" si="136"/>
        <v>100</v>
      </c>
      <c r="K469" s="155"/>
      <c r="L469" s="156"/>
    </row>
    <row r="470" spans="1:12" ht="40.5" x14ac:dyDescent="0.25">
      <c r="A470" s="147"/>
      <c r="B470" s="154"/>
      <c r="C470" s="163"/>
      <c r="D470" s="169"/>
      <c r="E470" s="22" t="s">
        <v>94</v>
      </c>
      <c r="F470" s="23">
        <v>215.773684210526</v>
      </c>
      <c r="G470" s="23">
        <v>215.773684210526</v>
      </c>
      <c r="H470" s="23">
        <v>215.773684210526</v>
      </c>
      <c r="I470" s="24">
        <f t="shared" si="135"/>
        <v>100</v>
      </c>
      <c r="J470" s="24">
        <f t="shared" si="136"/>
        <v>100</v>
      </c>
      <c r="K470" s="155"/>
      <c r="L470" s="156"/>
    </row>
    <row r="471" spans="1:12" ht="20.25" x14ac:dyDescent="0.25">
      <c r="A471" s="147" t="s">
        <v>348</v>
      </c>
      <c r="B471" s="148"/>
      <c r="C471" s="136"/>
      <c r="D471" s="138" t="s">
        <v>59</v>
      </c>
      <c r="E471" s="22" t="s">
        <v>92</v>
      </c>
      <c r="F471" s="23">
        <f>F473+F474</f>
        <v>19435.959599999998</v>
      </c>
      <c r="G471" s="23">
        <f>G473+G474</f>
        <v>19435.959599999998</v>
      </c>
      <c r="H471" s="23">
        <f>H473+H474</f>
        <v>19435.959599999998</v>
      </c>
      <c r="I471" s="24">
        <f t="shared" si="135"/>
        <v>100</v>
      </c>
      <c r="J471" s="24">
        <f t="shared" si="136"/>
        <v>100</v>
      </c>
      <c r="K471" s="141"/>
      <c r="L471" s="144"/>
    </row>
    <row r="472" spans="1:12" ht="20.25" x14ac:dyDescent="0.25">
      <c r="A472" s="147"/>
      <c r="B472" s="149"/>
      <c r="C472" s="136"/>
      <c r="D472" s="139"/>
      <c r="E472" s="22" t="s">
        <v>0</v>
      </c>
      <c r="F472" s="23"/>
      <c r="G472" s="23"/>
      <c r="H472" s="23"/>
      <c r="I472" s="24"/>
      <c r="J472" s="24"/>
      <c r="K472" s="142"/>
      <c r="L472" s="145"/>
    </row>
    <row r="473" spans="1:12" ht="40.5" x14ac:dyDescent="0.25">
      <c r="A473" s="147"/>
      <c r="B473" s="149"/>
      <c r="C473" s="136"/>
      <c r="D473" s="139"/>
      <c r="E473" s="22" t="s">
        <v>93</v>
      </c>
      <c r="F473" s="23">
        <v>19241.599999999999</v>
      </c>
      <c r="G473" s="23">
        <f>F473</f>
        <v>19241.599999999999</v>
      </c>
      <c r="H473" s="23">
        <f>G473</f>
        <v>19241.599999999999</v>
      </c>
      <c r="I473" s="24">
        <f t="shared" si="135"/>
        <v>100</v>
      </c>
      <c r="J473" s="24">
        <f t="shared" si="136"/>
        <v>100</v>
      </c>
      <c r="K473" s="142"/>
      <c r="L473" s="145"/>
    </row>
    <row r="474" spans="1:12" ht="40.5" x14ac:dyDescent="0.25">
      <c r="A474" s="147"/>
      <c r="B474" s="150"/>
      <c r="C474" s="137"/>
      <c r="D474" s="140"/>
      <c r="E474" s="22" t="s">
        <v>94</v>
      </c>
      <c r="F474" s="23">
        <v>194.3596</v>
      </c>
      <c r="G474" s="23">
        <f>F474</f>
        <v>194.3596</v>
      </c>
      <c r="H474" s="23">
        <f>G474</f>
        <v>194.3596</v>
      </c>
      <c r="I474" s="24">
        <f t="shared" si="135"/>
        <v>100</v>
      </c>
      <c r="J474" s="24">
        <f t="shared" si="136"/>
        <v>100</v>
      </c>
      <c r="K474" s="143"/>
      <c r="L474" s="146"/>
    </row>
    <row r="475" spans="1:12" ht="20.25" x14ac:dyDescent="0.25">
      <c r="A475" s="147" t="s">
        <v>348</v>
      </c>
      <c r="B475" s="148"/>
      <c r="C475" s="136"/>
      <c r="D475" s="138" t="s">
        <v>418</v>
      </c>
      <c r="E475" s="22" t="s">
        <v>92</v>
      </c>
      <c r="F475" s="23">
        <f>F477+F478</f>
        <v>17112.736840000001</v>
      </c>
      <c r="G475" s="23">
        <f>G477+G478</f>
        <v>17112.736840000001</v>
      </c>
      <c r="H475" s="23">
        <f>H477+H478</f>
        <v>17112.736840000001</v>
      </c>
      <c r="I475" s="24">
        <f t="shared" si="135"/>
        <v>100</v>
      </c>
      <c r="J475" s="24">
        <f t="shared" si="136"/>
        <v>100</v>
      </c>
      <c r="K475" s="141"/>
      <c r="L475" s="144"/>
    </row>
    <row r="476" spans="1:12" ht="20.25" x14ac:dyDescent="0.25">
      <c r="A476" s="147"/>
      <c r="B476" s="149"/>
      <c r="C476" s="136"/>
      <c r="D476" s="139"/>
      <c r="E476" s="22" t="s">
        <v>0</v>
      </c>
      <c r="F476" s="23"/>
      <c r="G476" s="23"/>
      <c r="H476" s="23"/>
      <c r="I476" s="24"/>
      <c r="J476" s="24"/>
      <c r="K476" s="142"/>
      <c r="L476" s="145"/>
    </row>
    <row r="477" spans="1:12" ht="40.5" x14ac:dyDescent="0.25">
      <c r="A477" s="147"/>
      <c r="B477" s="149"/>
      <c r="C477" s="136"/>
      <c r="D477" s="139"/>
      <c r="E477" s="22" t="s">
        <v>93</v>
      </c>
      <c r="F477" s="23">
        <v>16257.1</v>
      </c>
      <c r="G477" s="23">
        <v>16257.1</v>
      </c>
      <c r="H477" s="23">
        <v>16257.1</v>
      </c>
      <c r="I477" s="24">
        <f t="shared" si="135"/>
        <v>100</v>
      </c>
      <c r="J477" s="24">
        <f t="shared" si="136"/>
        <v>100</v>
      </c>
      <c r="K477" s="142"/>
      <c r="L477" s="145"/>
    </row>
    <row r="478" spans="1:12" ht="40.5" x14ac:dyDescent="0.25">
      <c r="A478" s="147"/>
      <c r="B478" s="150"/>
      <c r="C478" s="137"/>
      <c r="D478" s="140"/>
      <c r="E478" s="22" t="s">
        <v>94</v>
      </c>
      <c r="F478" s="23">
        <v>855.63684000000001</v>
      </c>
      <c r="G478" s="23">
        <v>855.63684000000001</v>
      </c>
      <c r="H478" s="23">
        <v>855.63684000000001</v>
      </c>
      <c r="I478" s="24">
        <f t="shared" si="135"/>
        <v>100</v>
      </c>
      <c r="J478" s="24">
        <f t="shared" si="136"/>
        <v>100</v>
      </c>
      <c r="K478" s="143"/>
      <c r="L478" s="146"/>
    </row>
    <row r="479" spans="1:12" ht="20.25" x14ac:dyDescent="0.25">
      <c r="A479" s="147" t="s">
        <v>348</v>
      </c>
      <c r="B479" s="148"/>
      <c r="C479" s="136"/>
      <c r="D479" s="138" t="s">
        <v>419</v>
      </c>
      <c r="E479" s="22" t="s">
        <v>92</v>
      </c>
      <c r="F479" s="23">
        <f>F481+F482</f>
        <v>2736.84211</v>
      </c>
      <c r="G479" s="23">
        <f>G481+G482</f>
        <v>2736.84211</v>
      </c>
      <c r="H479" s="23">
        <f>H481+H482</f>
        <v>1991.00971</v>
      </c>
      <c r="I479" s="24">
        <f t="shared" si="135"/>
        <v>100</v>
      </c>
      <c r="J479" s="24">
        <f t="shared" si="136"/>
        <v>72.748431585627714</v>
      </c>
      <c r="K479" s="141"/>
      <c r="L479" s="144"/>
    </row>
    <row r="480" spans="1:12" ht="20.25" x14ac:dyDescent="0.25">
      <c r="A480" s="147"/>
      <c r="B480" s="149"/>
      <c r="C480" s="136"/>
      <c r="D480" s="139"/>
      <c r="E480" s="22" t="s">
        <v>0</v>
      </c>
      <c r="F480" s="23"/>
      <c r="G480" s="23"/>
      <c r="H480" s="23"/>
      <c r="I480" s="24"/>
      <c r="J480" s="24"/>
      <c r="K480" s="142"/>
      <c r="L480" s="145"/>
    </row>
    <row r="481" spans="1:12" ht="40.5" x14ac:dyDescent="0.25">
      <c r="A481" s="147"/>
      <c r="B481" s="149"/>
      <c r="C481" s="136"/>
      <c r="D481" s="139"/>
      <c r="E481" s="22" t="s">
        <v>93</v>
      </c>
      <c r="F481" s="23">
        <v>2600</v>
      </c>
      <c r="G481" s="23">
        <v>2600</v>
      </c>
      <c r="H481" s="23">
        <v>1891.4592</v>
      </c>
      <c r="I481" s="24">
        <f t="shared" si="135"/>
        <v>100</v>
      </c>
      <c r="J481" s="24">
        <f t="shared" si="136"/>
        <v>72.748430769230765</v>
      </c>
      <c r="K481" s="142"/>
      <c r="L481" s="145"/>
    </row>
    <row r="482" spans="1:12" ht="40.5" x14ac:dyDescent="0.25">
      <c r="A482" s="147"/>
      <c r="B482" s="150"/>
      <c r="C482" s="137"/>
      <c r="D482" s="140"/>
      <c r="E482" s="22" t="s">
        <v>94</v>
      </c>
      <c r="F482" s="23">
        <v>136.84210999999999</v>
      </c>
      <c r="G482" s="23">
        <v>136.84210999999999</v>
      </c>
      <c r="H482" s="23">
        <v>99.550510000000003</v>
      </c>
      <c r="I482" s="24">
        <f t="shared" si="135"/>
        <v>100</v>
      </c>
      <c r="J482" s="24">
        <f t="shared" si="136"/>
        <v>72.748447097169148</v>
      </c>
      <c r="K482" s="143"/>
      <c r="L482" s="146"/>
    </row>
    <row r="483" spans="1:12" ht="20.25" x14ac:dyDescent="0.25">
      <c r="A483" s="147" t="s">
        <v>348</v>
      </c>
      <c r="B483" s="148"/>
      <c r="C483" s="136"/>
      <c r="D483" s="138" t="s">
        <v>420</v>
      </c>
      <c r="E483" s="22" t="s">
        <v>92</v>
      </c>
      <c r="F483" s="23">
        <f>F485+F486</f>
        <v>14329.368419999999</v>
      </c>
      <c r="G483" s="23">
        <f>G485+G486</f>
        <v>14329.368419999999</v>
      </c>
      <c r="H483" s="23">
        <f>H485+H486</f>
        <v>14329.368419999999</v>
      </c>
      <c r="I483" s="24">
        <f t="shared" si="135"/>
        <v>100</v>
      </c>
      <c r="J483" s="24">
        <f t="shared" si="136"/>
        <v>100</v>
      </c>
      <c r="K483" s="141"/>
      <c r="L483" s="144"/>
    </row>
    <row r="484" spans="1:12" ht="20.25" x14ac:dyDescent="0.25">
      <c r="A484" s="147"/>
      <c r="B484" s="149"/>
      <c r="C484" s="136"/>
      <c r="D484" s="139"/>
      <c r="E484" s="22" t="s">
        <v>0</v>
      </c>
      <c r="F484" s="23"/>
      <c r="G484" s="23"/>
      <c r="H484" s="23"/>
      <c r="I484" s="24"/>
      <c r="J484" s="24"/>
      <c r="K484" s="142"/>
      <c r="L484" s="145"/>
    </row>
    <row r="485" spans="1:12" ht="40.5" x14ac:dyDescent="0.25">
      <c r="A485" s="147"/>
      <c r="B485" s="149"/>
      <c r="C485" s="136"/>
      <c r="D485" s="139"/>
      <c r="E485" s="22" t="s">
        <v>93</v>
      </c>
      <c r="F485" s="23">
        <v>13612.9</v>
      </c>
      <c r="G485" s="23">
        <v>13612.9</v>
      </c>
      <c r="H485" s="23">
        <v>13612.9</v>
      </c>
      <c r="I485" s="24">
        <f t="shared" si="135"/>
        <v>100</v>
      </c>
      <c r="J485" s="24">
        <f t="shared" si="136"/>
        <v>100</v>
      </c>
      <c r="K485" s="142"/>
      <c r="L485" s="145"/>
    </row>
    <row r="486" spans="1:12" ht="40.5" x14ac:dyDescent="0.25">
      <c r="A486" s="147"/>
      <c r="B486" s="150"/>
      <c r="C486" s="137"/>
      <c r="D486" s="140"/>
      <c r="E486" s="22" t="s">
        <v>94</v>
      </c>
      <c r="F486" s="23">
        <v>716.46842000000004</v>
      </c>
      <c r="G486" s="23">
        <v>716.46842000000004</v>
      </c>
      <c r="H486" s="23">
        <v>716.46842000000004</v>
      </c>
      <c r="I486" s="24">
        <f t="shared" si="135"/>
        <v>100</v>
      </c>
      <c r="J486" s="24">
        <f t="shared" si="136"/>
        <v>100</v>
      </c>
      <c r="K486" s="143"/>
      <c r="L486" s="146"/>
    </row>
    <row r="487" spans="1:12" ht="20.25" x14ac:dyDescent="0.25">
      <c r="A487" s="147" t="s">
        <v>348</v>
      </c>
      <c r="B487" s="148"/>
      <c r="C487" s="136"/>
      <c r="D487" s="138" t="s">
        <v>421</v>
      </c>
      <c r="E487" s="22" t="s">
        <v>92</v>
      </c>
      <c r="F487" s="23">
        <f>F489+F490</f>
        <v>1578.9473700000001</v>
      </c>
      <c r="G487" s="23">
        <f>G489+G490</f>
        <v>1578.9473700000001</v>
      </c>
      <c r="H487" s="23">
        <f>H489+H490</f>
        <v>1524.1892399999999</v>
      </c>
      <c r="I487" s="24">
        <f t="shared" si="135"/>
        <v>100</v>
      </c>
      <c r="J487" s="24">
        <f t="shared" si="136"/>
        <v>96.531985103468003</v>
      </c>
      <c r="K487" s="141"/>
      <c r="L487" s="144"/>
    </row>
    <row r="488" spans="1:12" ht="20.25" x14ac:dyDescent="0.25">
      <c r="A488" s="147"/>
      <c r="B488" s="149"/>
      <c r="C488" s="136"/>
      <c r="D488" s="139"/>
      <c r="E488" s="22" t="s">
        <v>0</v>
      </c>
      <c r="F488" s="23"/>
      <c r="G488" s="23"/>
      <c r="H488" s="23"/>
      <c r="I488" s="24"/>
      <c r="J488" s="24"/>
      <c r="K488" s="142"/>
      <c r="L488" s="145"/>
    </row>
    <row r="489" spans="1:12" ht="40.5" x14ac:dyDescent="0.25">
      <c r="A489" s="147"/>
      <c r="B489" s="149"/>
      <c r="C489" s="136"/>
      <c r="D489" s="139"/>
      <c r="E489" s="22" t="s">
        <v>93</v>
      </c>
      <c r="F489" s="23">
        <v>1500</v>
      </c>
      <c r="G489" s="23">
        <v>1500</v>
      </c>
      <c r="H489" s="23">
        <v>1447.97975</v>
      </c>
      <c r="I489" s="24">
        <f t="shared" si="135"/>
        <v>100</v>
      </c>
      <c r="J489" s="24">
        <f t="shared" si="136"/>
        <v>96.531983333333329</v>
      </c>
      <c r="K489" s="142"/>
      <c r="L489" s="145"/>
    </row>
    <row r="490" spans="1:12" ht="40.5" x14ac:dyDescent="0.25">
      <c r="A490" s="147"/>
      <c r="B490" s="150"/>
      <c r="C490" s="137"/>
      <c r="D490" s="140"/>
      <c r="E490" s="22" t="s">
        <v>94</v>
      </c>
      <c r="F490" s="23">
        <v>78.947370000000006</v>
      </c>
      <c r="G490" s="23">
        <v>78.947370000000006</v>
      </c>
      <c r="H490" s="23">
        <v>76.209490000000002</v>
      </c>
      <c r="I490" s="24">
        <f t="shared" si="135"/>
        <v>100</v>
      </c>
      <c r="J490" s="24">
        <f t="shared" si="136"/>
        <v>96.532018736026288</v>
      </c>
      <c r="K490" s="143"/>
      <c r="L490" s="146"/>
    </row>
    <row r="491" spans="1:12" ht="20.25" x14ac:dyDescent="0.25">
      <c r="A491" s="147" t="s">
        <v>348</v>
      </c>
      <c r="B491" s="148"/>
      <c r="C491" s="136"/>
      <c r="D491" s="138" t="s">
        <v>422</v>
      </c>
      <c r="E491" s="22" t="s">
        <v>92</v>
      </c>
      <c r="F491" s="23">
        <f>F493+F494</f>
        <v>6000</v>
      </c>
      <c r="G491" s="23">
        <f>G493+G494</f>
        <v>6000</v>
      </c>
      <c r="H491" s="23">
        <f>H493+H494</f>
        <v>2000</v>
      </c>
      <c r="I491" s="24">
        <f t="shared" si="135"/>
        <v>100</v>
      </c>
      <c r="J491" s="24">
        <f t="shared" si="136"/>
        <v>33.333333333333329</v>
      </c>
      <c r="K491" s="141"/>
      <c r="L491" s="144"/>
    </row>
    <row r="492" spans="1:12" ht="20.25" x14ac:dyDescent="0.25">
      <c r="A492" s="147"/>
      <c r="B492" s="149"/>
      <c r="C492" s="136"/>
      <c r="D492" s="139"/>
      <c r="E492" s="22" t="s">
        <v>0</v>
      </c>
      <c r="F492" s="23"/>
      <c r="G492" s="23"/>
      <c r="H492" s="23"/>
      <c r="I492" s="24"/>
      <c r="J492" s="24"/>
      <c r="K492" s="142"/>
      <c r="L492" s="145"/>
    </row>
    <row r="493" spans="1:12" ht="40.5" x14ac:dyDescent="0.25">
      <c r="A493" s="147"/>
      <c r="B493" s="149"/>
      <c r="C493" s="136"/>
      <c r="D493" s="139"/>
      <c r="E493" s="22" t="s">
        <v>93</v>
      </c>
      <c r="F493" s="23">
        <v>5700</v>
      </c>
      <c r="G493" s="23">
        <v>5700</v>
      </c>
      <c r="H493" s="23">
        <v>1900</v>
      </c>
      <c r="I493" s="24">
        <f t="shared" si="135"/>
        <v>100</v>
      </c>
      <c r="J493" s="24">
        <f t="shared" si="136"/>
        <v>33.333333333333329</v>
      </c>
      <c r="K493" s="142"/>
      <c r="L493" s="145"/>
    </row>
    <row r="494" spans="1:12" ht="40.5" x14ac:dyDescent="0.25">
      <c r="A494" s="147"/>
      <c r="B494" s="150"/>
      <c r="C494" s="137"/>
      <c r="D494" s="140"/>
      <c r="E494" s="22" t="s">
        <v>94</v>
      </c>
      <c r="F494" s="23">
        <v>300</v>
      </c>
      <c r="G494" s="23">
        <v>300</v>
      </c>
      <c r="H494" s="23">
        <v>100</v>
      </c>
      <c r="I494" s="24">
        <f t="shared" si="135"/>
        <v>100</v>
      </c>
      <c r="J494" s="24">
        <f t="shared" si="136"/>
        <v>33.333333333333329</v>
      </c>
      <c r="K494" s="143"/>
      <c r="L494" s="146"/>
    </row>
    <row r="495" spans="1:12" ht="20.25" x14ac:dyDescent="0.25">
      <c r="A495" s="172" t="s">
        <v>33</v>
      </c>
      <c r="B495" s="254" t="s">
        <v>131</v>
      </c>
      <c r="C495" s="166"/>
      <c r="D495" s="190"/>
      <c r="E495" s="60" t="s">
        <v>92</v>
      </c>
      <c r="F495" s="3">
        <f>F497+F498</f>
        <v>337333.49</v>
      </c>
      <c r="G495" s="3">
        <f>G497+G498</f>
        <v>262082.50600000002</v>
      </c>
      <c r="H495" s="3">
        <f>H497+H498</f>
        <v>224715.01200000002</v>
      </c>
      <c r="I495" s="4">
        <f t="shared" si="135"/>
        <v>77.69240640767687</v>
      </c>
      <c r="J495" s="4">
        <f t="shared" si="136"/>
        <v>85.742087646246787</v>
      </c>
      <c r="K495" s="167" t="s">
        <v>132</v>
      </c>
      <c r="L495" s="188"/>
    </row>
    <row r="496" spans="1:12" ht="20.25" x14ac:dyDescent="0.25">
      <c r="A496" s="172"/>
      <c r="B496" s="254"/>
      <c r="C496" s="166"/>
      <c r="D496" s="190"/>
      <c r="E496" s="60" t="s">
        <v>0</v>
      </c>
      <c r="F496" s="3"/>
      <c r="G496" s="3"/>
      <c r="H496" s="3"/>
      <c r="I496" s="4"/>
      <c r="J496" s="4"/>
      <c r="K496" s="167"/>
      <c r="L496" s="188"/>
    </row>
    <row r="497" spans="1:12" ht="40.5" x14ac:dyDescent="0.25">
      <c r="A497" s="172"/>
      <c r="B497" s="254"/>
      <c r="C497" s="166"/>
      <c r="D497" s="190"/>
      <c r="E497" s="60" t="s">
        <v>93</v>
      </c>
      <c r="F497" s="3">
        <f>F502+F506+F510+F514+F518</f>
        <v>258726.45599999998</v>
      </c>
      <c r="G497" s="3">
        <f t="shared" ref="F497:H498" si="140">G502+G506+G510+G514+G518</f>
        <v>212430.69900000002</v>
      </c>
      <c r="H497" s="3">
        <f t="shared" si="140"/>
        <v>178618.54300000001</v>
      </c>
      <c r="I497" s="4">
        <f t="shared" si="135"/>
        <v>82.106291828153843</v>
      </c>
      <c r="J497" s="4">
        <f t="shared" si="136"/>
        <v>84.083206354275561</v>
      </c>
      <c r="K497" s="167"/>
      <c r="L497" s="188"/>
    </row>
    <row r="498" spans="1:12" ht="40.5" x14ac:dyDescent="0.25">
      <c r="A498" s="172"/>
      <c r="B498" s="254"/>
      <c r="C498" s="166"/>
      <c r="D498" s="190"/>
      <c r="E498" s="60" t="s">
        <v>94</v>
      </c>
      <c r="F498" s="3">
        <f t="shared" si="140"/>
        <v>78607.034</v>
      </c>
      <c r="G498" s="3">
        <f t="shared" si="140"/>
        <v>49651.807000000001</v>
      </c>
      <c r="H498" s="3">
        <f t="shared" si="140"/>
        <v>46096.469000000005</v>
      </c>
      <c r="I498" s="4">
        <f t="shared" si="135"/>
        <v>63.164585245640993</v>
      </c>
      <c r="J498" s="4">
        <f t="shared" si="136"/>
        <v>92.839458994916342</v>
      </c>
      <c r="K498" s="167"/>
      <c r="L498" s="188"/>
    </row>
    <row r="499" spans="1:12" ht="20.25" x14ac:dyDescent="0.3">
      <c r="A499" s="37"/>
      <c r="B499" s="70" t="s">
        <v>0</v>
      </c>
      <c r="C499" s="42"/>
      <c r="D499" s="36"/>
      <c r="E499" s="60"/>
      <c r="F499" s="3"/>
      <c r="G499" s="3"/>
      <c r="H499" s="3"/>
      <c r="I499" s="4"/>
      <c r="J499" s="4"/>
      <c r="K499" s="33"/>
      <c r="L499" s="86"/>
    </row>
    <row r="500" spans="1:12" ht="20.25" x14ac:dyDescent="0.25">
      <c r="A500" s="147" t="s">
        <v>349</v>
      </c>
      <c r="B500" s="154"/>
      <c r="C500" s="189" t="s">
        <v>196</v>
      </c>
      <c r="D500" s="169" t="s">
        <v>176</v>
      </c>
      <c r="E500" s="22" t="s">
        <v>92</v>
      </c>
      <c r="F500" s="23">
        <f t="shared" ref="F500:H500" si="141">F502+F503</f>
        <v>18722.5</v>
      </c>
      <c r="G500" s="23">
        <f t="shared" si="141"/>
        <v>14164.5</v>
      </c>
      <c r="H500" s="23">
        <f t="shared" si="141"/>
        <v>14164.5</v>
      </c>
      <c r="I500" s="24">
        <f t="shared" si="135"/>
        <v>75.654960608893035</v>
      </c>
      <c r="J500" s="24">
        <f t="shared" si="136"/>
        <v>100</v>
      </c>
      <c r="K500" s="155"/>
      <c r="L500" s="156"/>
    </row>
    <row r="501" spans="1:12" ht="20.25" x14ac:dyDescent="0.25">
      <c r="A501" s="147"/>
      <c r="B501" s="154"/>
      <c r="C501" s="189"/>
      <c r="D501" s="169"/>
      <c r="E501" s="22" t="s">
        <v>0</v>
      </c>
      <c r="F501" s="23"/>
      <c r="G501" s="23"/>
      <c r="H501" s="23"/>
      <c r="I501" s="24"/>
      <c r="J501" s="24"/>
      <c r="K501" s="155"/>
      <c r="L501" s="156"/>
    </row>
    <row r="502" spans="1:12" ht="40.5" x14ac:dyDescent="0.25">
      <c r="A502" s="147"/>
      <c r="B502" s="154"/>
      <c r="C502" s="189"/>
      <c r="D502" s="169"/>
      <c r="E502" s="22" t="s">
        <v>93</v>
      </c>
      <c r="F502" s="23">
        <v>18722.5</v>
      </c>
      <c r="G502" s="23">
        <v>14164.5</v>
      </c>
      <c r="H502" s="23">
        <v>14164.5</v>
      </c>
      <c r="I502" s="24">
        <f t="shared" si="135"/>
        <v>75.654960608893035</v>
      </c>
      <c r="J502" s="24">
        <f t="shared" si="136"/>
        <v>100</v>
      </c>
      <c r="K502" s="155"/>
      <c r="L502" s="156"/>
    </row>
    <row r="503" spans="1:12" ht="40.5" x14ac:dyDescent="0.25">
      <c r="A503" s="147"/>
      <c r="B503" s="154"/>
      <c r="C503" s="189"/>
      <c r="D503" s="169"/>
      <c r="E503" s="22" t="s">
        <v>94</v>
      </c>
      <c r="F503" s="23">
        <v>0</v>
      </c>
      <c r="G503" s="23">
        <v>0</v>
      </c>
      <c r="H503" s="23">
        <v>0</v>
      </c>
      <c r="I503" s="24"/>
      <c r="J503" s="24"/>
      <c r="K503" s="155"/>
      <c r="L503" s="156"/>
    </row>
    <row r="504" spans="1:12" ht="20.25" x14ac:dyDescent="0.25">
      <c r="A504" s="147" t="s">
        <v>350</v>
      </c>
      <c r="B504" s="154"/>
      <c r="C504" s="157" t="s">
        <v>195</v>
      </c>
      <c r="D504" s="169" t="s">
        <v>174</v>
      </c>
      <c r="E504" s="22" t="s">
        <v>92</v>
      </c>
      <c r="F504" s="23">
        <f t="shared" ref="F504:H504" si="142">F506+F507</f>
        <v>42939.337</v>
      </c>
      <c r="G504" s="23">
        <f t="shared" si="142"/>
        <v>38262.688000000002</v>
      </c>
      <c r="H504" s="23">
        <f t="shared" si="142"/>
        <v>37220.938000000002</v>
      </c>
      <c r="I504" s="24">
        <f t="shared" si="135"/>
        <v>89.108707011475289</v>
      </c>
      <c r="J504" s="24">
        <f t="shared" si="136"/>
        <v>97.277373717183707</v>
      </c>
      <c r="K504" s="155"/>
      <c r="L504" s="156"/>
    </row>
    <row r="505" spans="1:12" ht="20.25" x14ac:dyDescent="0.25">
      <c r="A505" s="147"/>
      <c r="B505" s="154"/>
      <c r="C505" s="158"/>
      <c r="D505" s="169"/>
      <c r="E505" s="22" t="s">
        <v>0</v>
      </c>
      <c r="F505" s="23"/>
      <c r="G505" s="23"/>
      <c r="H505" s="23"/>
      <c r="I505" s="24"/>
      <c r="J505" s="24"/>
      <c r="K505" s="155"/>
      <c r="L505" s="156"/>
    </row>
    <row r="506" spans="1:12" ht="40.5" x14ac:dyDescent="0.25">
      <c r="A506" s="147"/>
      <c r="B506" s="154"/>
      <c r="C506" s="158"/>
      <c r="D506" s="169"/>
      <c r="E506" s="22" t="s">
        <v>93</v>
      </c>
      <c r="F506" s="23">
        <v>33939.699999999997</v>
      </c>
      <c r="G506" s="23">
        <v>32230</v>
      </c>
      <c r="H506" s="23">
        <v>32230</v>
      </c>
      <c r="I506" s="24">
        <f t="shared" si="135"/>
        <v>94.962536498554798</v>
      </c>
      <c r="J506" s="24">
        <f t="shared" si="136"/>
        <v>100</v>
      </c>
      <c r="K506" s="155"/>
      <c r="L506" s="156"/>
    </row>
    <row r="507" spans="1:12" ht="40.5" x14ac:dyDescent="0.25">
      <c r="A507" s="147"/>
      <c r="B507" s="154"/>
      <c r="C507" s="159"/>
      <c r="D507" s="169"/>
      <c r="E507" s="22" t="s">
        <v>94</v>
      </c>
      <c r="F507" s="23">
        <v>8999.6370000000006</v>
      </c>
      <c r="G507" s="23">
        <v>6032.6880000000001</v>
      </c>
      <c r="H507" s="23">
        <v>4990.9380000000001</v>
      </c>
      <c r="I507" s="24">
        <f t="shared" si="135"/>
        <v>67.032570313669311</v>
      </c>
      <c r="J507" s="24">
        <f t="shared" si="136"/>
        <v>82.731578361088793</v>
      </c>
      <c r="K507" s="155"/>
      <c r="L507" s="156"/>
    </row>
    <row r="508" spans="1:12" ht="20.25" x14ac:dyDescent="0.25">
      <c r="A508" s="147" t="s">
        <v>351</v>
      </c>
      <c r="B508" s="154"/>
      <c r="C508" s="189"/>
      <c r="D508" s="169" t="s">
        <v>73</v>
      </c>
      <c r="E508" s="22" t="s">
        <v>92</v>
      </c>
      <c r="F508" s="23">
        <f t="shared" ref="F508:H508" si="143">F510+F511</f>
        <v>21105.081000000002</v>
      </c>
      <c r="G508" s="23">
        <f t="shared" si="143"/>
        <v>17598.121999999999</v>
      </c>
      <c r="H508" s="23">
        <f t="shared" si="143"/>
        <v>17598.121999999999</v>
      </c>
      <c r="I508" s="24">
        <f t="shared" si="135"/>
        <v>83.38334261782741</v>
      </c>
      <c r="J508" s="24">
        <f t="shared" si="136"/>
        <v>100</v>
      </c>
      <c r="K508" s="155"/>
      <c r="L508" s="156"/>
    </row>
    <row r="509" spans="1:12" ht="20.25" x14ac:dyDescent="0.25">
      <c r="A509" s="147"/>
      <c r="B509" s="154"/>
      <c r="C509" s="189"/>
      <c r="D509" s="169"/>
      <c r="E509" s="22" t="s">
        <v>0</v>
      </c>
      <c r="F509" s="23"/>
      <c r="G509" s="23"/>
      <c r="H509" s="23"/>
      <c r="I509" s="24"/>
      <c r="J509" s="24"/>
      <c r="K509" s="155"/>
      <c r="L509" s="156"/>
    </row>
    <row r="510" spans="1:12" ht="40.5" x14ac:dyDescent="0.25">
      <c r="A510" s="147"/>
      <c r="B510" s="154"/>
      <c r="C510" s="189"/>
      <c r="D510" s="169"/>
      <c r="E510" s="22" t="s">
        <v>93</v>
      </c>
      <c r="F510" s="23">
        <v>14700.04</v>
      </c>
      <c r="G510" s="23">
        <v>13351.621999999999</v>
      </c>
      <c r="H510" s="23">
        <v>13351.621999999999</v>
      </c>
      <c r="I510" s="24">
        <f t="shared" si="135"/>
        <v>90.8271133956098</v>
      </c>
      <c r="J510" s="24">
        <f t="shared" si="136"/>
        <v>100</v>
      </c>
      <c r="K510" s="155"/>
      <c r="L510" s="156"/>
    </row>
    <row r="511" spans="1:12" ht="40.5" x14ac:dyDescent="0.25">
      <c r="A511" s="147"/>
      <c r="B511" s="154"/>
      <c r="C511" s="189"/>
      <c r="D511" s="169"/>
      <c r="E511" s="22" t="s">
        <v>94</v>
      </c>
      <c r="F511" s="23">
        <v>6405.0410000000002</v>
      </c>
      <c r="G511" s="23">
        <v>4246.5</v>
      </c>
      <c r="H511" s="23">
        <v>4246.5</v>
      </c>
      <c r="I511" s="24">
        <f t="shared" si="135"/>
        <v>66.299341409368026</v>
      </c>
      <c r="J511" s="24">
        <f t="shared" si="136"/>
        <v>100</v>
      </c>
      <c r="K511" s="155"/>
      <c r="L511" s="156"/>
    </row>
    <row r="512" spans="1:12" ht="20.25" x14ac:dyDescent="0.25">
      <c r="A512" s="147" t="s">
        <v>352</v>
      </c>
      <c r="B512" s="154"/>
      <c r="C512" s="189"/>
      <c r="D512" s="169" t="s">
        <v>74</v>
      </c>
      <c r="E512" s="22" t="s">
        <v>92</v>
      </c>
      <c r="F512" s="23">
        <f t="shared" ref="F512:H512" si="144">F514+F515</f>
        <v>244817.21599999999</v>
      </c>
      <c r="G512" s="23">
        <f t="shared" si="144"/>
        <v>182307.85500000001</v>
      </c>
      <c r="H512" s="23">
        <f t="shared" si="144"/>
        <v>146732.15400000001</v>
      </c>
      <c r="I512" s="24">
        <f t="shared" si="135"/>
        <v>74.466925969781485</v>
      </c>
      <c r="J512" s="24">
        <f t="shared" si="136"/>
        <v>80.485919819527254</v>
      </c>
      <c r="K512" s="155"/>
      <c r="L512" s="156"/>
    </row>
    <row r="513" spans="1:12" ht="20.25" x14ac:dyDescent="0.25">
      <c r="A513" s="147"/>
      <c r="B513" s="154"/>
      <c r="C513" s="189"/>
      <c r="D513" s="169"/>
      <c r="E513" s="22" t="s">
        <v>0</v>
      </c>
      <c r="F513" s="23"/>
      <c r="G513" s="23"/>
      <c r="H513" s="23"/>
      <c r="I513" s="24"/>
      <c r="J513" s="24"/>
      <c r="K513" s="155"/>
      <c r="L513" s="156"/>
    </row>
    <row r="514" spans="1:12" ht="42" customHeight="1" x14ac:dyDescent="0.25">
      <c r="A514" s="147"/>
      <c r="B514" s="154"/>
      <c r="C514" s="189"/>
      <c r="D514" s="169"/>
      <c r="E514" s="22" t="s">
        <v>93</v>
      </c>
      <c r="F514" s="23">
        <v>181614.86</v>
      </c>
      <c r="G514" s="23">
        <v>142935.236</v>
      </c>
      <c r="H514" s="23">
        <v>109873.12300000001</v>
      </c>
      <c r="I514" s="24">
        <f t="shared" si="135"/>
        <v>78.702390322025423</v>
      </c>
      <c r="J514" s="24">
        <f t="shared" si="136"/>
        <v>76.869165416986476</v>
      </c>
      <c r="K514" s="155"/>
      <c r="L514" s="156"/>
    </row>
    <row r="515" spans="1:12" ht="42" customHeight="1" x14ac:dyDescent="0.25">
      <c r="A515" s="147"/>
      <c r="B515" s="154"/>
      <c r="C515" s="189"/>
      <c r="D515" s="169"/>
      <c r="E515" s="22" t="s">
        <v>94</v>
      </c>
      <c r="F515" s="23">
        <v>63202.356</v>
      </c>
      <c r="G515" s="23">
        <v>39372.618999999999</v>
      </c>
      <c r="H515" s="23">
        <v>36859.031000000003</v>
      </c>
      <c r="I515" s="24">
        <f t="shared" si="135"/>
        <v>62.296125479879258</v>
      </c>
      <c r="J515" s="24">
        <f t="shared" si="136"/>
        <v>93.615898398833991</v>
      </c>
      <c r="K515" s="155"/>
      <c r="L515" s="156"/>
    </row>
    <row r="516" spans="1:12" s="1" customFormat="1" ht="20.25" customHeight="1" x14ac:dyDescent="0.25">
      <c r="A516" s="147" t="s">
        <v>353</v>
      </c>
      <c r="B516" s="154"/>
      <c r="C516" s="189" t="s">
        <v>253</v>
      </c>
      <c r="D516" s="169" t="s">
        <v>175</v>
      </c>
      <c r="E516" s="22" t="s">
        <v>92</v>
      </c>
      <c r="F516" s="23">
        <f t="shared" ref="F516:H516" si="145">F518+F519</f>
        <v>9749.3559999999998</v>
      </c>
      <c r="G516" s="23">
        <f t="shared" si="145"/>
        <v>9749.3410000000003</v>
      </c>
      <c r="H516" s="23">
        <f t="shared" si="145"/>
        <v>8999.2980000000007</v>
      </c>
      <c r="I516" s="24">
        <f t="shared" si="135"/>
        <v>99.999846143683754</v>
      </c>
      <c r="J516" s="24">
        <f t="shared" si="136"/>
        <v>92.306731295992222</v>
      </c>
      <c r="K516" s="155"/>
      <c r="L516" s="156"/>
    </row>
    <row r="517" spans="1:12" s="1" customFormat="1" ht="20.25" x14ac:dyDescent="0.25">
      <c r="A517" s="147"/>
      <c r="B517" s="154"/>
      <c r="C517" s="189"/>
      <c r="D517" s="169"/>
      <c r="E517" s="22" t="s">
        <v>0</v>
      </c>
      <c r="F517" s="23"/>
      <c r="G517" s="23"/>
      <c r="H517" s="23"/>
      <c r="I517" s="24"/>
      <c r="J517" s="24"/>
      <c r="K517" s="155"/>
      <c r="L517" s="156"/>
    </row>
    <row r="518" spans="1:12" s="1" customFormat="1" ht="40.5" x14ac:dyDescent="0.25">
      <c r="A518" s="147"/>
      <c r="B518" s="154"/>
      <c r="C518" s="189"/>
      <c r="D518" s="169"/>
      <c r="E518" s="22" t="s">
        <v>93</v>
      </c>
      <c r="F518" s="23">
        <v>9749.3559999999998</v>
      </c>
      <c r="G518" s="23">
        <v>9749.3410000000003</v>
      </c>
      <c r="H518" s="23">
        <v>8999.2980000000007</v>
      </c>
      <c r="I518" s="24">
        <f t="shared" si="135"/>
        <v>99.999846143683754</v>
      </c>
      <c r="J518" s="24">
        <f t="shared" si="136"/>
        <v>92.306731295992222</v>
      </c>
      <c r="K518" s="155"/>
      <c r="L518" s="156"/>
    </row>
    <row r="519" spans="1:12" s="1" customFormat="1" ht="40.5" x14ac:dyDescent="0.25">
      <c r="A519" s="147"/>
      <c r="B519" s="154"/>
      <c r="C519" s="189"/>
      <c r="D519" s="169"/>
      <c r="E519" s="22" t="s">
        <v>94</v>
      </c>
      <c r="F519" s="23">
        <v>0</v>
      </c>
      <c r="G519" s="23">
        <v>0</v>
      </c>
      <c r="H519" s="23">
        <v>0</v>
      </c>
      <c r="I519" s="24"/>
      <c r="J519" s="24"/>
      <c r="K519" s="155"/>
      <c r="L519" s="156"/>
    </row>
    <row r="520" spans="1:12" s="1" customFormat="1" ht="20.25" x14ac:dyDescent="0.25">
      <c r="A520" s="160" t="s">
        <v>217</v>
      </c>
      <c r="B520" s="251" t="s">
        <v>133</v>
      </c>
      <c r="C520" s="202"/>
      <c r="D520" s="262"/>
      <c r="E520" s="60" t="s">
        <v>92</v>
      </c>
      <c r="F520" s="85">
        <f>F522+F523</f>
        <v>90472.62625999999</v>
      </c>
      <c r="G520" s="62">
        <f>G522+G523</f>
        <v>90472.62625999999</v>
      </c>
      <c r="H520" s="62">
        <f>H522+H523</f>
        <v>90472.62625999999</v>
      </c>
      <c r="I520" s="62">
        <f t="shared" si="135"/>
        <v>100</v>
      </c>
      <c r="J520" s="62">
        <f t="shared" si="136"/>
        <v>100</v>
      </c>
      <c r="K520" s="160" t="s">
        <v>134</v>
      </c>
      <c r="L520" s="173"/>
    </row>
    <row r="521" spans="1:12" s="1" customFormat="1" ht="20.25" x14ac:dyDescent="0.25">
      <c r="A521" s="161"/>
      <c r="B521" s="252"/>
      <c r="C521" s="203"/>
      <c r="D521" s="263"/>
      <c r="E521" s="60" t="s">
        <v>0</v>
      </c>
      <c r="F521" s="85"/>
      <c r="G521" s="62"/>
      <c r="H521" s="62"/>
      <c r="I521" s="62"/>
      <c r="J521" s="62"/>
      <c r="K521" s="161"/>
      <c r="L521" s="174"/>
    </row>
    <row r="522" spans="1:12" s="1" customFormat="1" ht="45.75" customHeight="1" x14ac:dyDescent="0.25">
      <c r="A522" s="161"/>
      <c r="B522" s="252"/>
      <c r="C522" s="203"/>
      <c r="D522" s="263"/>
      <c r="E522" s="60" t="s">
        <v>93</v>
      </c>
      <c r="F522" s="85">
        <f t="shared" ref="F522:H523" si="146">F526</f>
        <v>89567.9</v>
      </c>
      <c r="G522" s="62">
        <f t="shared" si="146"/>
        <v>89567.9</v>
      </c>
      <c r="H522" s="62">
        <f t="shared" si="146"/>
        <v>89567.9</v>
      </c>
      <c r="I522" s="62">
        <f t="shared" ref="I522:I588" si="147">G522/F522*100</f>
        <v>100</v>
      </c>
      <c r="J522" s="62">
        <f t="shared" ref="J522:J588" si="148">IFERROR(H522/G522*100,0)</f>
        <v>100</v>
      </c>
      <c r="K522" s="161"/>
      <c r="L522" s="174"/>
    </row>
    <row r="523" spans="1:12" s="1" customFormat="1" ht="55.5" customHeight="1" x14ac:dyDescent="0.25">
      <c r="A523" s="162"/>
      <c r="B523" s="253"/>
      <c r="C523" s="204"/>
      <c r="D523" s="264"/>
      <c r="E523" s="60" t="s">
        <v>94</v>
      </c>
      <c r="F523" s="85">
        <f t="shared" si="146"/>
        <v>904.72626000000002</v>
      </c>
      <c r="G523" s="62">
        <f t="shared" si="146"/>
        <v>904.72626000000002</v>
      </c>
      <c r="H523" s="62">
        <f t="shared" si="146"/>
        <v>904.72626000000002</v>
      </c>
      <c r="I523" s="62">
        <f t="shared" si="147"/>
        <v>100</v>
      </c>
      <c r="J523" s="62">
        <f t="shared" si="148"/>
        <v>100</v>
      </c>
      <c r="K523" s="162"/>
      <c r="L523" s="175"/>
    </row>
    <row r="524" spans="1:12" ht="20.25" x14ac:dyDescent="0.25">
      <c r="A524" s="147" t="s">
        <v>354</v>
      </c>
      <c r="B524" s="154"/>
      <c r="C524" s="189" t="s">
        <v>199</v>
      </c>
      <c r="D524" s="169" t="s">
        <v>200</v>
      </c>
      <c r="E524" s="22" t="s">
        <v>92</v>
      </c>
      <c r="F524" s="23">
        <f t="shared" ref="F524:H524" si="149">F526+F527</f>
        <v>90472.62625999999</v>
      </c>
      <c r="G524" s="23">
        <f t="shared" si="149"/>
        <v>90472.62625999999</v>
      </c>
      <c r="H524" s="23">
        <f t="shared" si="149"/>
        <v>90472.62625999999</v>
      </c>
      <c r="I524" s="24">
        <f t="shared" si="147"/>
        <v>100</v>
      </c>
      <c r="J524" s="24">
        <f t="shared" si="148"/>
        <v>100</v>
      </c>
      <c r="K524" s="155"/>
      <c r="L524" s="156"/>
    </row>
    <row r="525" spans="1:12" ht="20.25" x14ac:dyDescent="0.25">
      <c r="A525" s="147"/>
      <c r="B525" s="154"/>
      <c r="C525" s="189"/>
      <c r="D525" s="169"/>
      <c r="E525" s="22" t="s">
        <v>0</v>
      </c>
      <c r="F525" s="23"/>
      <c r="G525" s="23"/>
      <c r="H525" s="23"/>
      <c r="I525" s="24"/>
      <c r="J525" s="24"/>
      <c r="K525" s="155"/>
      <c r="L525" s="156"/>
    </row>
    <row r="526" spans="1:12" ht="40.5" x14ac:dyDescent="0.25">
      <c r="A526" s="147"/>
      <c r="B526" s="154"/>
      <c r="C526" s="189"/>
      <c r="D526" s="169"/>
      <c r="E526" s="22" t="s">
        <v>93</v>
      </c>
      <c r="F526" s="23">
        <v>89567.9</v>
      </c>
      <c r="G526" s="23">
        <v>89567.9</v>
      </c>
      <c r="H526" s="23">
        <v>89567.9</v>
      </c>
      <c r="I526" s="24">
        <f t="shared" si="147"/>
        <v>100</v>
      </c>
      <c r="J526" s="24">
        <f t="shared" si="148"/>
        <v>100</v>
      </c>
      <c r="K526" s="155"/>
      <c r="L526" s="156"/>
    </row>
    <row r="527" spans="1:12" ht="40.5" x14ac:dyDescent="0.25">
      <c r="A527" s="147"/>
      <c r="B527" s="154"/>
      <c r="C527" s="189"/>
      <c r="D527" s="169"/>
      <c r="E527" s="22" t="s">
        <v>94</v>
      </c>
      <c r="F527" s="23">
        <v>904.72626000000002</v>
      </c>
      <c r="G527" s="23">
        <v>904.72626000000002</v>
      </c>
      <c r="H527" s="23">
        <v>904.72626000000002</v>
      </c>
      <c r="I527" s="24">
        <f t="shared" si="147"/>
        <v>100</v>
      </c>
      <c r="J527" s="24">
        <f t="shared" si="148"/>
        <v>100</v>
      </c>
      <c r="K527" s="155"/>
      <c r="L527" s="156"/>
    </row>
    <row r="528" spans="1:12" ht="20.25" x14ac:dyDescent="0.25">
      <c r="A528" s="172" t="s">
        <v>128</v>
      </c>
      <c r="B528" s="254" t="s">
        <v>136</v>
      </c>
      <c r="C528" s="171"/>
      <c r="D528" s="170"/>
      <c r="E528" s="60" t="s">
        <v>135</v>
      </c>
      <c r="F528" s="85">
        <f>F530+F531</f>
        <v>6907836.4519999996</v>
      </c>
      <c r="G528" s="85">
        <f>G530+G531</f>
        <v>5792643.8591300016</v>
      </c>
      <c r="H528" s="85">
        <f>H530+H531</f>
        <v>5792643.8591300016</v>
      </c>
      <c r="I528" s="62">
        <f t="shared" si="147"/>
        <v>83.856123395232956</v>
      </c>
      <c r="J528" s="62">
        <f t="shared" si="148"/>
        <v>100</v>
      </c>
      <c r="K528" s="167" t="s">
        <v>137</v>
      </c>
      <c r="L528" s="168"/>
    </row>
    <row r="529" spans="1:12" s="1" customFormat="1" ht="20.25" customHeight="1" x14ac:dyDescent="0.25">
      <c r="A529" s="172"/>
      <c r="B529" s="254"/>
      <c r="C529" s="171"/>
      <c r="D529" s="170"/>
      <c r="E529" s="60" t="s">
        <v>0</v>
      </c>
      <c r="F529" s="85"/>
      <c r="G529" s="85"/>
      <c r="H529" s="85"/>
      <c r="I529" s="62"/>
      <c r="J529" s="62"/>
      <c r="K529" s="172"/>
      <c r="L529" s="168"/>
    </row>
    <row r="530" spans="1:12" s="1" customFormat="1" ht="40.5" x14ac:dyDescent="0.25">
      <c r="A530" s="172"/>
      <c r="B530" s="254"/>
      <c r="C530" s="171"/>
      <c r="D530" s="170"/>
      <c r="E530" s="60" t="s">
        <v>93</v>
      </c>
      <c r="F530" s="85">
        <f>F539+F543</f>
        <v>6468629.2999999998</v>
      </c>
      <c r="G530" s="85">
        <f t="shared" ref="G530:H530" si="150">G539+G543</f>
        <v>5413333.4509900017</v>
      </c>
      <c r="H530" s="85">
        <f t="shared" si="150"/>
        <v>5413333.4509900017</v>
      </c>
      <c r="I530" s="62">
        <f t="shared" si="147"/>
        <v>83.685943341814337</v>
      </c>
      <c r="J530" s="62">
        <f t="shared" si="148"/>
        <v>100</v>
      </c>
      <c r="K530" s="172"/>
      <c r="L530" s="168"/>
    </row>
    <row r="531" spans="1:12" s="1" customFormat="1" ht="40.5" x14ac:dyDescent="0.25">
      <c r="A531" s="172"/>
      <c r="B531" s="254"/>
      <c r="C531" s="171"/>
      <c r="D531" s="170"/>
      <c r="E531" s="60" t="s">
        <v>94</v>
      </c>
      <c r="F531" s="85">
        <f>F540+F544</f>
        <v>439207.15199999994</v>
      </c>
      <c r="G531" s="85">
        <f>G540+G544</f>
        <v>379310.40814000001</v>
      </c>
      <c r="H531" s="85">
        <f>H540+H544</f>
        <v>379310.40814000001</v>
      </c>
      <c r="I531" s="62">
        <f t="shared" si="147"/>
        <v>86.362529938947816</v>
      </c>
      <c r="J531" s="62">
        <f t="shared" si="148"/>
        <v>100</v>
      </c>
      <c r="K531" s="172"/>
      <c r="L531" s="168"/>
    </row>
    <row r="532" spans="1:12" s="1" customFormat="1" ht="20.25" x14ac:dyDescent="0.3">
      <c r="A532" s="37"/>
      <c r="B532" s="70" t="s">
        <v>0</v>
      </c>
      <c r="C532" s="82"/>
      <c r="D532" s="83"/>
      <c r="E532" s="60"/>
      <c r="F532" s="85"/>
      <c r="G532" s="85"/>
      <c r="H532" s="85"/>
      <c r="I532" s="62"/>
      <c r="J532" s="62"/>
      <c r="K532" s="37"/>
      <c r="L532" s="34"/>
    </row>
    <row r="533" spans="1:12" s="1" customFormat="1" ht="20.25" customHeight="1" x14ac:dyDescent="0.25">
      <c r="A533" s="151" t="s">
        <v>450</v>
      </c>
      <c r="B533" s="148"/>
      <c r="C533" s="157" t="s">
        <v>446</v>
      </c>
      <c r="D533" s="138" t="s">
        <v>447</v>
      </c>
      <c r="E533" s="22" t="s">
        <v>92</v>
      </c>
      <c r="F533" s="23">
        <v>45381.212</v>
      </c>
      <c r="G533" s="23">
        <v>0</v>
      </c>
      <c r="H533" s="23">
        <v>0</v>
      </c>
      <c r="I533" s="24">
        <f>G533/F533*100</f>
        <v>0</v>
      </c>
      <c r="J533" s="24">
        <f>IFERROR(H533/G533*100,0)</f>
        <v>0</v>
      </c>
      <c r="K533" s="141"/>
      <c r="L533" s="144"/>
    </row>
    <row r="534" spans="1:12" s="1" customFormat="1" ht="20.25" x14ac:dyDescent="0.25">
      <c r="A534" s="152"/>
      <c r="B534" s="149"/>
      <c r="C534" s="158"/>
      <c r="D534" s="139"/>
      <c r="E534" s="22" t="s">
        <v>0</v>
      </c>
      <c r="F534" s="23"/>
      <c r="G534" s="23"/>
      <c r="H534" s="23"/>
      <c r="I534" s="24"/>
      <c r="J534" s="24"/>
      <c r="K534" s="142"/>
      <c r="L534" s="145"/>
    </row>
    <row r="535" spans="1:12" s="1" customFormat="1" ht="40.5" x14ac:dyDescent="0.25">
      <c r="A535" s="152"/>
      <c r="B535" s="149"/>
      <c r="C535" s="158"/>
      <c r="D535" s="139"/>
      <c r="E535" s="22" t="s">
        <v>93</v>
      </c>
      <c r="F535" s="23">
        <v>44927.4</v>
      </c>
      <c r="G535" s="23">
        <v>44927.4</v>
      </c>
      <c r="H535" s="23">
        <v>44927.4</v>
      </c>
      <c r="I535" s="24">
        <f>G535/F535*100</f>
        <v>100</v>
      </c>
      <c r="J535" s="24">
        <f>IFERROR(H535/G535*100,0)</f>
        <v>100</v>
      </c>
      <c r="K535" s="142"/>
      <c r="L535" s="145"/>
    </row>
    <row r="536" spans="1:12" s="1" customFormat="1" ht="40.5" x14ac:dyDescent="0.25">
      <c r="A536" s="153"/>
      <c r="B536" s="150"/>
      <c r="C536" s="159"/>
      <c r="D536" s="140"/>
      <c r="E536" s="22" t="s">
        <v>94</v>
      </c>
      <c r="F536" s="23">
        <v>453.81200000000001</v>
      </c>
      <c r="G536" s="23">
        <v>453.81</v>
      </c>
      <c r="H536" s="23">
        <v>453.81</v>
      </c>
      <c r="I536" s="24">
        <f>G536/F536*100</f>
        <v>99.999559288868511</v>
      </c>
      <c r="J536" s="24">
        <f>IFERROR(H536/G536*100,0)</f>
        <v>100</v>
      </c>
      <c r="K536" s="143"/>
      <c r="L536" s="146"/>
    </row>
    <row r="537" spans="1:12" ht="20.25" x14ac:dyDescent="0.25">
      <c r="A537" s="151" t="s">
        <v>451</v>
      </c>
      <c r="B537" s="148"/>
      <c r="C537" s="157" t="s">
        <v>177</v>
      </c>
      <c r="D537" s="138" t="s">
        <v>207</v>
      </c>
      <c r="E537" s="22" t="s">
        <v>92</v>
      </c>
      <c r="F537" s="23">
        <f t="shared" ref="F537:H537" si="151">F539+F540</f>
        <v>6265415.7149999999</v>
      </c>
      <c r="G537" s="23">
        <f t="shared" si="151"/>
        <v>5374682.9433300011</v>
      </c>
      <c r="H537" s="23">
        <f t="shared" si="151"/>
        <v>5374682.9433300011</v>
      </c>
      <c r="I537" s="24">
        <f t="shared" si="147"/>
        <v>85.783341246814643</v>
      </c>
      <c r="J537" s="24">
        <f t="shared" si="148"/>
        <v>100</v>
      </c>
      <c r="K537" s="141"/>
      <c r="L537" s="144"/>
    </row>
    <row r="538" spans="1:12" ht="20.25" x14ac:dyDescent="0.25">
      <c r="A538" s="152"/>
      <c r="B538" s="149"/>
      <c r="C538" s="158"/>
      <c r="D538" s="139"/>
      <c r="E538" s="22" t="s">
        <v>0</v>
      </c>
      <c r="F538" s="23"/>
      <c r="G538" s="23"/>
      <c r="H538" s="23"/>
      <c r="I538" s="24"/>
      <c r="J538" s="24"/>
      <c r="K538" s="142"/>
      <c r="L538" s="145"/>
    </row>
    <row r="539" spans="1:12" ht="43.5" customHeight="1" x14ac:dyDescent="0.25">
      <c r="A539" s="152"/>
      <c r="B539" s="149"/>
      <c r="C539" s="158"/>
      <c r="D539" s="139"/>
      <c r="E539" s="22" t="s">
        <v>93</v>
      </c>
      <c r="F539" s="23">
        <v>5858329.5999999996</v>
      </c>
      <c r="G539" s="23">
        <v>5016270.5809900016</v>
      </c>
      <c r="H539" s="23">
        <v>5016270.5809900016</v>
      </c>
      <c r="I539" s="24">
        <f t="shared" si="147"/>
        <v>85.626294925263366</v>
      </c>
      <c r="J539" s="24">
        <f t="shared" si="148"/>
        <v>100</v>
      </c>
      <c r="K539" s="142"/>
      <c r="L539" s="145"/>
    </row>
    <row r="540" spans="1:12" ht="42.75" customHeight="1" x14ac:dyDescent="0.25">
      <c r="A540" s="153"/>
      <c r="B540" s="150"/>
      <c r="C540" s="159"/>
      <c r="D540" s="140"/>
      <c r="E540" s="22" t="s">
        <v>94</v>
      </c>
      <c r="F540" s="23">
        <v>407086.11499999993</v>
      </c>
      <c r="G540" s="23">
        <v>358412.36233999999</v>
      </c>
      <c r="H540" s="23">
        <v>358412.36233999999</v>
      </c>
      <c r="I540" s="24">
        <f t="shared" si="147"/>
        <v>88.043376851603014</v>
      </c>
      <c r="J540" s="24">
        <f t="shared" si="148"/>
        <v>100</v>
      </c>
      <c r="K540" s="143"/>
      <c r="L540" s="146"/>
    </row>
    <row r="541" spans="1:12" ht="25.5" customHeight="1" x14ac:dyDescent="0.25">
      <c r="A541" s="151" t="s">
        <v>452</v>
      </c>
      <c r="B541" s="205"/>
      <c r="C541" s="157" t="s">
        <v>428</v>
      </c>
      <c r="D541" s="138" t="s">
        <v>429</v>
      </c>
      <c r="E541" s="22" t="s">
        <v>92</v>
      </c>
      <c r="F541" s="23">
        <f>SUM(F543:F544)</f>
        <v>642420.73699999996</v>
      </c>
      <c r="G541" s="23">
        <f>SUM(G543:G544)</f>
        <v>417960.91580000002</v>
      </c>
      <c r="H541" s="23">
        <f>SUM(H543:H544)</f>
        <v>417960.91580000002</v>
      </c>
      <c r="I541" s="24">
        <f t="shared" si="147"/>
        <v>65.060308879786362</v>
      </c>
      <c r="J541" s="24">
        <f t="shared" si="148"/>
        <v>100</v>
      </c>
      <c r="K541" s="40"/>
      <c r="L541" s="144"/>
    </row>
    <row r="542" spans="1:12" ht="27.75" customHeight="1" x14ac:dyDescent="0.25">
      <c r="A542" s="152"/>
      <c r="B542" s="206"/>
      <c r="C542" s="158"/>
      <c r="D542" s="139"/>
      <c r="E542" s="22" t="s">
        <v>0</v>
      </c>
      <c r="F542" s="23"/>
      <c r="G542" s="23"/>
      <c r="H542" s="23"/>
      <c r="I542" s="24"/>
      <c r="J542" s="24"/>
      <c r="K542" s="40"/>
      <c r="L542" s="145"/>
    </row>
    <row r="543" spans="1:12" ht="42.75" customHeight="1" x14ac:dyDescent="0.25">
      <c r="A543" s="152"/>
      <c r="B543" s="206"/>
      <c r="C543" s="158"/>
      <c r="D543" s="139"/>
      <c r="E543" s="22" t="s">
        <v>93</v>
      </c>
      <c r="F543" s="23">
        <v>610299.69999999995</v>
      </c>
      <c r="G543" s="23">
        <v>397062.87</v>
      </c>
      <c r="H543" s="23">
        <v>397062.87</v>
      </c>
      <c r="I543" s="24">
        <f t="shared" si="147"/>
        <v>65.060308894138402</v>
      </c>
      <c r="J543" s="24">
        <f t="shared" si="148"/>
        <v>100</v>
      </c>
      <c r="K543" s="40"/>
      <c r="L543" s="145"/>
    </row>
    <row r="544" spans="1:12" ht="42.75" customHeight="1" x14ac:dyDescent="0.25">
      <c r="A544" s="153"/>
      <c r="B544" s="207"/>
      <c r="C544" s="159"/>
      <c r="D544" s="140"/>
      <c r="E544" s="22" t="s">
        <v>94</v>
      </c>
      <c r="F544" s="23">
        <v>32121.037</v>
      </c>
      <c r="G544" s="23">
        <v>20898.0458</v>
      </c>
      <c r="H544" s="23">
        <v>20898.0458</v>
      </c>
      <c r="I544" s="24">
        <f t="shared" si="147"/>
        <v>65.060308607097582</v>
      </c>
      <c r="J544" s="24">
        <f t="shared" si="148"/>
        <v>100</v>
      </c>
      <c r="K544" s="40"/>
      <c r="L544" s="146"/>
    </row>
    <row r="545" spans="1:12" ht="20.25" x14ac:dyDescent="0.25">
      <c r="A545" s="172" t="s">
        <v>45</v>
      </c>
      <c r="B545" s="254" t="s">
        <v>138</v>
      </c>
      <c r="C545" s="172"/>
      <c r="D545" s="193"/>
      <c r="E545" s="2" t="s">
        <v>92</v>
      </c>
      <c r="F545" s="3">
        <f>F547+F548</f>
        <v>204965.96151000002</v>
      </c>
      <c r="G545" s="3">
        <f t="shared" ref="G545:H545" si="152">G547+G548</f>
        <v>121967.52833</v>
      </c>
      <c r="H545" s="3">
        <f t="shared" si="152"/>
        <v>116390.80765000002</v>
      </c>
      <c r="I545" s="4">
        <f t="shared" si="147"/>
        <v>59.5062357824957</v>
      </c>
      <c r="J545" s="4">
        <f t="shared" si="148"/>
        <v>95.427700506554984</v>
      </c>
      <c r="K545" s="176" t="s">
        <v>139</v>
      </c>
      <c r="L545" s="168"/>
    </row>
    <row r="546" spans="1:12" ht="20.25" x14ac:dyDescent="0.25">
      <c r="A546" s="172"/>
      <c r="B546" s="254"/>
      <c r="C546" s="172"/>
      <c r="D546" s="194"/>
      <c r="E546" s="2" t="s">
        <v>0</v>
      </c>
      <c r="F546" s="3"/>
      <c r="G546" s="4"/>
      <c r="H546" s="4"/>
      <c r="I546" s="4"/>
      <c r="J546" s="4"/>
      <c r="K546" s="161"/>
      <c r="L546" s="168"/>
    </row>
    <row r="547" spans="1:12" ht="40.5" x14ac:dyDescent="0.25">
      <c r="A547" s="172"/>
      <c r="B547" s="254"/>
      <c r="C547" s="172"/>
      <c r="D547" s="194"/>
      <c r="E547" s="2" t="s">
        <v>93</v>
      </c>
      <c r="F547" s="3">
        <f>F552+F556+F560+F564</f>
        <v>195955.20000000001</v>
      </c>
      <c r="G547" s="3">
        <f t="shared" ref="G547:H547" si="153">G552+G556+G560+G564</f>
        <v>120683.8602</v>
      </c>
      <c r="H547" s="3">
        <f t="shared" si="153"/>
        <v>115162.91896000001</v>
      </c>
      <c r="I547" s="4">
        <f t="shared" si="147"/>
        <v>61.58747519841269</v>
      </c>
      <c r="J547" s="4">
        <f t="shared" si="148"/>
        <v>95.425286172607869</v>
      </c>
      <c r="K547" s="161"/>
      <c r="L547" s="168"/>
    </row>
    <row r="548" spans="1:12" ht="40.5" x14ac:dyDescent="0.25">
      <c r="A548" s="172"/>
      <c r="B548" s="254"/>
      <c r="C548" s="172"/>
      <c r="D548" s="195"/>
      <c r="E548" s="2" t="s">
        <v>94</v>
      </c>
      <c r="F548" s="3">
        <f>F553+F557+F561+F565</f>
        <v>9010.7615100000003</v>
      </c>
      <c r="G548" s="3">
        <f t="shared" ref="G548:H548" si="154">G553+G557+G561+G565</f>
        <v>1283.66813</v>
      </c>
      <c r="H548" s="3">
        <f t="shared" si="154"/>
        <v>1227.8886900000002</v>
      </c>
      <c r="I548" s="4">
        <f t="shared" si="147"/>
        <v>14.245945013364359</v>
      </c>
      <c r="J548" s="4">
        <f t="shared" si="148"/>
        <v>95.654683738233828</v>
      </c>
      <c r="K548" s="162"/>
      <c r="L548" s="168"/>
    </row>
    <row r="549" spans="1:12" ht="20.25" x14ac:dyDescent="0.3">
      <c r="A549" s="37"/>
      <c r="B549" s="70" t="s">
        <v>0</v>
      </c>
      <c r="C549" s="37"/>
      <c r="D549" s="66"/>
      <c r="E549" s="2"/>
      <c r="F549" s="3"/>
      <c r="G549" s="3"/>
      <c r="H549" s="3"/>
      <c r="I549" s="4"/>
      <c r="J549" s="4"/>
      <c r="K549" s="32"/>
      <c r="L549" s="34"/>
    </row>
    <row r="550" spans="1:12" ht="20.25" x14ac:dyDescent="0.25">
      <c r="A550" s="147" t="s">
        <v>355</v>
      </c>
      <c r="B550" s="154"/>
      <c r="C550" s="260"/>
      <c r="D550" s="169" t="s">
        <v>40</v>
      </c>
      <c r="E550" s="22" t="s">
        <v>92</v>
      </c>
      <c r="F550" s="23">
        <f t="shared" ref="F550:H550" si="155">F552+F553</f>
        <v>14821.31313</v>
      </c>
      <c r="G550" s="23">
        <f t="shared" si="155"/>
        <v>14821.31313</v>
      </c>
      <c r="H550" s="23">
        <f t="shared" si="155"/>
        <v>14821.31313</v>
      </c>
      <c r="I550" s="24">
        <f t="shared" si="147"/>
        <v>100</v>
      </c>
      <c r="J550" s="24">
        <f t="shared" si="148"/>
        <v>100</v>
      </c>
      <c r="K550" s="155"/>
      <c r="L550" s="156"/>
    </row>
    <row r="551" spans="1:12" ht="20.25" x14ac:dyDescent="0.25">
      <c r="A551" s="147"/>
      <c r="B551" s="154"/>
      <c r="C551" s="260"/>
      <c r="D551" s="169"/>
      <c r="E551" s="22" t="s">
        <v>0</v>
      </c>
      <c r="F551" s="23"/>
      <c r="G551" s="23"/>
      <c r="H551" s="23"/>
      <c r="I551" s="24"/>
      <c r="J551" s="24"/>
      <c r="K551" s="155"/>
      <c r="L551" s="156"/>
    </row>
    <row r="552" spans="1:12" ht="46.5" customHeight="1" x14ac:dyDescent="0.25">
      <c r="A552" s="147"/>
      <c r="B552" s="154"/>
      <c r="C552" s="260"/>
      <c r="D552" s="169"/>
      <c r="E552" s="22" t="s">
        <v>93</v>
      </c>
      <c r="F552" s="130">
        <v>14673.1</v>
      </c>
      <c r="G552" s="131">
        <v>14673.1</v>
      </c>
      <c r="H552" s="131">
        <v>14673.1</v>
      </c>
      <c r="I552" s="24">
        <f t="shared" si="147"/>
        <v>100</v>
      </c>
      <c r="J552" s="24">
        <f t="shared" si="148"/>
        <v>100</v>
      </c>
      <c r="K552" s="155"/>
      <c r="L552" s="156"/>
    </row>
    <row r="553" spans="1:12" ht="46.5" customHeight="1" x14ac:dyDescent="0.25">
      <c r="A553" s="147"/>
      <c r="B553" s="154"/>
      <c r="C553" s="260"/>
      <c r="D553" s="169"/>
      <c r="E553" s="22" t="s">
        <v>94</v>
      </c>
      <c r="F553" s="130">
        <v>148.21313000000001</v>
      </c>
      <c r="G553" s="131">
        <v>148.21313000000001</v>
      </c>
      <c r="H553" s="131">
        <v>148.21313000000001</v>
      </c>
      <c r="I553" s="24">
        <f t="shared" si="147"/>
        <v>100</v>
      </c>
      <c r="J553" s="24">
        <f t="shared" si="148"/>
        <v>100</v>
      </c>
      <c r="K553" s="155"/>
      <c r="L553" s="156"/>
    </row>
    <row r="554" spans="1:12" ht="20.25" customHeight="1" x14ac:dyDescent="0.25">
      <c r="A554" s="147" t="s">
        <v>356</v>
      </c>
      <c r="B554" s="154"/>
      <c r="C554" s="260"/>
      <c r="D554" s="169" t="s">
        <v>41</v>
      </c>
      <c r="E554" s="22" t="s">
        <v>92</v>
      </c>
      <c r="F554" s="23">
        <f t="shared" ref="F554:H554" si="156">F556+F557</f>
        <v>12844.444439999999</v>
      </c>
      <c r="G554" s="23">
        <f t="shared" si="156"/>
        <v>11652.369999999999</v>
      </c>
      <c r="H554" s="23">
        <f t="shared" si="156"/>
        <v>6279.4062800000002</v>
      </c>
      <c r="I554" s="24">
        <f t="shared" si="147"/>
        <v>90.719143630006613</v>
      </c>
      <c r="J554" s="24">
        <f t="shared" si="148"/>
        <v>53.889520157701831</v>
      </c>
      <c r="K554" s="155"/>
      <c r="L554" s="156"/>
    </row>
    <row r="555" spans="1:12" ht="20.25" x14ac:dyDescent="0.25">
      <c r="A555" s="147"/>
      <c r="B555" s="154"/>
      <c r="C555" s="260"/>
      <c r="D555" s="169"/>
      <c r="E555" s="22" t="s">
        <v>0</v>
      </c>
      <c r="F555" s="23"/>
      <c r="G555" s="23"/>
      <c r="H555" s="23"/>
      <c r="I555" s="24"/>
      <c r="J555" s="24"/>
      <c r="K555" s="155"/>
      <c r="L555" s="156"/>
    </row>
    <row r="556" spans="1:12" ht="40.5" x14ac:dyDescent="0.25">
      <c r="A556" s="147"/>
      <c r="B556" s="154"/>
      <c r="C556" s="260"/>
      <c r="D556" s="169"/>
      <c r="E556" s="22" t="s">
        <v>93</v>
      </c>
      <c r="F556" s="130">
        <v>12716</v>
      </c>
      <c r="G556" s="130">
        <v>11535.846299999999</v>
      </c>
      <c r="H556" s="130">
        <v>6216.61222</v>
      </c>
      <c r="I556" s="24">
        <f t="shared" si="147"/>
        <v>90.719143598615915</v>
      </c>
      <c r="J556" s="24">
        <f t="shared" si="148"/>
        <v>53.889520181973992</v>
      </c>
      <c r="K556" s="155"/>
      <c r="L556" s="156"/>
    </row>
    <row r="557" spans="1:12" ht="40.5" x14ac:dyDescent="0.25">
      <c r="A557" s="147"/>
      <c r="B557" s="154"/>
      <c r="C557" s="260"/>
      <c r="D557" s="169"/>
      <c r="E557" s="22" t="s">
        <v>94</v>
      </c>
      <c r="F557" s="130">
        <v>128.44444000000001</v>
      </c>
      <c r="G557" s="130">
        <v>116.52370000000001</v>
      </c>
      <c r="H557" s="130">
        <v>62.794060000000002</v>
      </c>
      <c r="I557" s="24">
        <f t="shared" si="147"/>
        <v>90.719146737686728</v>
      </c>
      <c r="J557" s="24">
        <f t="shared" si="148"/>
        <v>53.889517754757186</v>
      </c>
      <c r="K557" s="155"/>
      <c r="L557" s="156"/>
    </row>
    <row r="558" spans="1:12" ht="20.25" x14ac:dyDescent="0.25">
      <c r="A558" s="147" t="s">
        <v>357</v>
      </c>
      <c r="B558" s="154"/>
      <c r="C558" s="158" t="s">
        <v>180</v>
      </c>
      <c r="D558" s="169" t="s">
        <v>227</v>
      </c>
      <c r="E558" s="22" t="s">
        <v>92</v>
      </c>
      <c r="F558" s="23">
        <f t="shared" ref="F558:H558" si="157">F560+F561</f>
        <v>107689.39393999999</v>
      </c>
      <c r="G558" s="23">
        <f t="shared" si="157"/>
        <v>37893.852429999999</v>
      </c>
      <c r="H558" s="23">
        <f t="shared" si="157"/>
        <v>37690.09547</v>
      </c>
      <c r="I558" s="24">
        <f t="shared" si="147"/>
        <v>35.188100743804782</v>
      </c>
      <c r="J558" s="24">
        <f t="shared" si="148"/>
        <v>99.462295472922975</v>
      </c>
      <c r="K558" s="155"/>
      <c r="L558" s="156"/>
    </row>
    <row r="559" spans="1:12" ht="20.25" x14ac:dyDescent="0.25">
      <c r="A559" s="147"/>
      <c r="B559" s="154"/>
      <c r="C559" s="158"/>
      <c r="D559" s="169"/>
      <c r="E559" s="22" t="s">
        <v>0</v>
      </c>
      <c r="F559" s="23"/>
      <c r="G559" s="23"/>
      <c r="H559" s="23"/>
      <c r="I559" s="24"/>
      <c r="J559" s="24"/>
      <c r="K559" s="155"/>
      <c r="L559" s="156"/>
    </row>
    <row r="560" spans="1:12" ht="40.5" x14ac:dyDescent="0.25">
      <c r="A560" s="147"/>
      <c r="B560" s="154"/>
      <c r="C560" s="158"/>
      <c r="D560" s="169"/>
      <c r="E560" s="22" t="s">
        <v>93</v>
      </c>
      <c r="F560" s="130">
        <v>106612.5</v>
      </c>
      <c r="G560" s="130">
        <v>37514.9139</v>
      </c>
      <c r="H560" s="130">
        <v>37313.206740000001</v>
      </c>
      <c r="I560" s="24">
        <f t="shared" si="147"/>
        <v>35.188100738656345</v>
      </c>
      <c r="J560" s="24">
        <f t="shared" si="148"/>
        <v>99.462328074275547</v>
      </c>
      <c r="K560" s="155"/>
      <c r="L560" s="156"/>
    </row>
    <row r="561" spans="1:12" ht="40.5" x14ac:dyDescent="0.25">
      <c r="A561" s="147"/>
      <c r="B561" s="154"/>
      <c r="C561" s="159"/>
      <c r="D561" s="169"/>
      <c r="E561" s="22" t="s">
        <v>94</v>
      </c>
      <c r="F561" s="130">
        <v>1076.8939399999999</v>
      </c>
      <c r="G561" s="130">
        <v>378.93853000000001</v>
      </c>
      <c r="H561" s="130">
        <v>376.88873000000001</v>
      </c>
      <c r="I561" s="24">
        <f t="shared" si="147"/>
        <v>35.188101253499489</v>
      </c>
      <c r="J561" s="24">
        <f t="shared" si="148"/>
        <v>99.459067939066529</v>
      </c>
      <c r="K561" s="155"/>
      <c r="L561" s="156"/>
    </row>
    <row r="562" spans="1:12" ht="20.25" x14ac:dyDescent="0.25">
      <c r="A562" s="147" t="s">
        <v>358</v>
      </c>
      <c r="B562" s="154"/>
      <c r="C562" s="157" t="s">
        <v>140</v>
      </c>
      <c r="D562" s="169" t="s">
        <v>141</v>
      </c>
      <c r="E562" s="22" t="s">
        <v>92</v>
      </c>
      <c r="F562" s="23">
        <f t="shared" ref="F562:H562" si="158">F564+F565</f>
        <v>69610.81</v>
      </c>
      <c r="G562" s="23">
        <f t="shared" si="158"/>
        <v>57599.992769999997</v>
      </c>
      <c r="H562" s="23">
        <f t="shared" si="158"/>
        <v>57599.992769999997</v>
      </c>
      <c r="I562" s="24">
        <f t="shared" si="147"/>
        <v>82.745758553879782</v>
      </c>
      <c r="J562" s="24">
        <f t="shared" si="148"/>
        <v>100</v>
      </c>
      <c r="K562" s="155"/>
      <c r="L562" s="156"/>
    </row>
    <row r="563" spans="1:12" ht="30.75" customHeight="1" x14ac:dyDescent="0.25">
      <c r="A563" s="147"/>
      <c r="B563" s="154"/>
      <c r="C563" s="158"/>
      <c r="D563" s="169"/>
      <c r="E563" s="22" t="s">
        <v>0</v>
      </c>
      <c r="F563" s="23"/>
      <c r="G563" s="23"/>
      <c r="H563" s="23"/>
      <c r="I563" s="24"/>
      <c r="J563" s="24"/>
      <c r="K563" s="155"/>
      <c r="L563" s="156"/>
    </row>
    <row r="564" spans="1:12" ht="55.5" customHeight="1" x14ac:dyDescent="0.25">
      <c r="A564" s="147"/>
      <c r="B564" s="154"/>
      <c r="C564" s="158"/>
      <c r="D564" s="169"/>
      <c r="E564" s="22" t="s">
        <v>93</v>
      </c>
      <c r="F564" s="23">
        <v>61953.599999999999</v>
      </c>
      <c r="G564" s="23">
        <v>56960</v>
      </c>
      <c r="H564" s="23">
        <v>56960</v>
      </c>
      <c r="I564" s="24">
        <f t="shared" si="147"/>
        <v>91.939774282688973</v>
      </c>
      <c r="J564" s="24">
        <f t="shared" si="148"/>
        <v>100</v>
      </c>
      <c r="K564" s="155"/>
      <c r="L564" s="156"/>
    </row>
    <row r="565" spans="1:12" ht="43.5" customHeight="1" x14ac:dyDescent="0.25">
      <c r="A565" s="147"/>
      <c r="B565" s="154"/>
      <c r="C565" s="159"/>
      <c r="D565" s="169"/>
      <c r="E565" s="22" t="s">
        <v>94</v>
      </c>
      <c r="F565" s="23">
        <v>7657.21</v>
      </c>
      <c r="G565" s="23">
        <v>639.99277000000006</v>
      </c>
      <c r="H565" s="23">
        <v>639.99277000000006</v>
      </c>
      <c r="I565" s="24">
        <f t="shared" si="147"/>
        <v>8.3580412447875929</v>
      </c>
      <c r="J565" s="24">
        <f t="shared" si="148"/>
        <v>100</v>
      </c>
      <c r="K565" s="155"/>
      <c r="L565" s="156"/>
    </row>
    <row r="566" spans="1:12" ht="22.5" customHeight="1" x14ac:dyDescent="0.25">
      <c r="A566" s="172" t="s">
        <v>46</v>
      </c>
      <c r="B566" s="254" t="s">
        <v>256</v>
      </c>
      <c r="C566" s="171"/>
      <c r="D566" s="193"/>
      <c r="E566" s="2" t="s">
        <v>92</v>
      </c>
      <c r="F566" s="3">
        <f>F568+F569</f>
        <v>4182302.5</v>
      </c>
      <c r="G566" s="3">
        <f>G568+G569</f>
        <v>2797699.84</v>
      </c>
      <c r="H566" s="3">
        <f>H568+H569</f>
        <v>2797699.84</v>
      </c>
      <c r="I566" s="4">
        <f t="shared" si="147"/>
        <v>66.893770596459717</v>
      </c>
      <c r="J566" s="4">
        <f t="shared" si="148"/>
        <v>100</v>
      </c>
      <c r="K566" s="176" t="s">
        <v>142</v>
      </c>
      <c r="L566" s="168"/>
    </row>
    <row r="567" spans="1:12" ht="20.25" x14ac:dyDescent="0.25">
      <c r="A567" s="172"/>
      <c r="B567" s="254"/>
      <c r="C567" s="171"/>
      <c r="D567" s="194"/>
      <c r="E567" s="2" t="s">
        <v>0</v>
      </c>
      <c r="F567" s="3"/>
      <c r="G567" s="3"/>
      <c r="H567" s="3"/>
      <c r="I567" s="4"/>
      <c r="J567" s="4"/>
      <c r="K567" s="161"/>
      <c r="L567" s="168"/>
    </row>
    <row r="568" spans="1:12" ht="69" customHeight="1" x14ac:dyDescent="0.25">
      <c r="A568" s="172"/>
      <c r="B568" s="254"/>
      <c r="C568" s="171"/>
      <c r="D568" s="194"/>
      <c r="E568" s="2" t="s">
        <v>93</v>
      </c>
      <c r="F568" s="3">
        <f>F573+F577</f>
        <v>4182302.5</v>
      </c>
      <c r="G568" s="3">
        <f t="shared" ref="G568:H568" si="159">G573+G577</f>
        <v>2797699.84</v>
      </c>
      <c r="H568" s="3">
        <f t="shared" si="159"/>
        <v>2797699.84</v>
      </c>
      <c r="I568" s="4">
        <f t="shared" si="147"/>
        <v>66.893770596459717</v>
      </c>
      <c r="J568" s="4">
        <f t="shared" si="148"/>
        <v>100</v>
      </c>
      <c r="K568" s="161"/>
      <c r="L568" s="168"/>
    </row>
    <row r="569" spans="1:12" ht="83.25" customHeight="1" x14ac:dyDescent="0.25">
      <c r="A569" s="172"/>
      <c r="B569" s="254"/>
      <c r="C569" s="171"/>
      <c r="D569" s="195"/>
      <c r="E569" s="2" t="s">
        <v>94</v>
      </c>
      <c r="F569" s="3">
        <f>F574+F578</f>
        <v>0</v>
      </c>
      <c r="G569" s="3">
        <f t="shared" ref="G569:H569" si="160">G574+G578</f>
        <v>0</v>
      </c>
      <c r="H569" s="3">
        <f t="shared" si="160"/>
        <v>0</v>
      </c>
      <c r="I569" s="4"/>
      <c r="J569" s="4"/>
      <c r="K569" s="162"/>
      <c r="L569" s="168"/>
    </row>
    <row r="570" spans="1:12" ht="24.75" customHeight="1" x14ac:dyDescent="0.3">
      <c r="A570" s="37"/>
      <c r="B570" s="33" t="s">
        <v>0</v>
      </c>
      <c r="C570" s="67"/>
      <c r="D570" s="66"/>
      <c r="E570" s="2"/>
      <c r="F570" s="3"/>
      <c r="G570" s="3"/>
      <c r="H570" s="3"/>
      <c r="I570" s="4"/>
      <c r="J570" s="4"/>
      <c r="K570" s="32"/>
      <c r="L570" s="34"/>
    </row>
    <row r="571" spans="1:12" ht="20.25" x14ac:dyDescent="0.25">
      <c r="A571" s="147" t="s">
        <v>359</v>
      </c>
      <c r="B571" s="154"/>
      <c r="C571" s="157" t="s">
        <v>197</v>
      </c>
      <c r="D571" s="169" t="s">
        <v>10</v>
      </c>
      <c r="E571" s="22" t="s">
        <v>92</v>
      </c>
      <c r="F571" s="23">
        <f t="shared" ref="F571:H571" si="161">F573+F574</f>
        <v>3938995</v>
      </c>
      <c r="G571" s="23">
        <f t="shared" si="161"/>
        <v>2625996.7999999998</v>
      </c>
      <c r="H571" s="23">
        <f t="shared" si="161"/>
        <v>2625996.7999999998</v>
      </c>
      <c r="I571" s="24">
        <f t="shared" si="147"/>
        <v>66.666670051624848</v>
      </c>
      <c r="J571" s="24">
        <f t="shared" si="148"/>
        <v>100</v>
      </c>
      <c r="K571" s="155"/>
      <c r="L571" s="156"/>
    </row>
    <row r="572" spans="1:12" ht="20.25" x14ac:dyDescent="0.25">
      <c r="A572" s="147"/>
      <c r="B572" s="154"/>
      <c r="C572" s="158"/>
      <c r="D572" s="169"/>
      <c r="E572" s="22" t="s">
        <v>0</v>
      </c>
      <c r="F572" s="23"/>
      <c r="G572" s="23"/>
      <c r="H572" s="23"/>
      <c r="I572" s="24"/>
      <c r="J572" s="24"/>
      <c r="K572" s="155"/>
      <c r="L572" s="156"/>
    </row>
    <row r="573" spans="1:12" ht="40.5" x14ac:dyDescent="0.25">
      <c r="A573" s="147"/>
      <c r="B573" s="154"/>
      <c r="C573" s="158"/>
      <c r="D573" s="169"/>
      <c r="E573" s="22" t="s">
        <v>93</v>
      </c>
      <c r="F573" s="23">
        <v>3938995</v>
      </c>
      <c r="G573" s="38">
        <v>2625996.7999999998</v>
      </c>
      <c r="H573" s="38">
        <v>2625996.7999999998</v>
      </c>
      <c r="I573" s="24">
        <f t="shared" si="147"/>
        <v>66.666670051624848</v>
      </c>
      <c r="J573" s="24">
        <f>IFERROR(H573/G573*100,0)</f>
        <v>100</v>
      </c>
      <c r="K573" s="155"/>
      <c r="L573" s="156"/>
    </row>
    <row r="574" spans="1:12" ht="40.5" x14ac:dyDescent="0.25">
      <c r="A574" s="147"/>
      <c r="B574" s="154"/>
      <c r="C574" s="158"/>
      <c r="D574" s="169"/>
      <c r="E574" s="22" t="s">
        <v>94</v>
      </c>
      <c r="F574" s="23">
        <v>0</v>
      </c>
      <c r="G574" s="23">
        <v>0</v>
      </c>
      <c r="H574" s="23">
        <v>0</v>
      </c>
      <c r="I574" s="24"/>
      <c r="J574" s="24"/>
      <c r="K574" s="155"/>
      <c r="L574" s="156"/>
    </row>
    <row r="575" spans="1:12" ht="20.25" x14ac:dyDescent="0.25">
      <c r="A575" s="147" t="s">
        <v>360</v>
      </c>
      <c r="B575" s="154"/>
      <c r="C575" s="158"/>
      <c r="D575" s="169" t="s">
        <v>144</v>
      </c>
      <c r="E575" s="22" t="s">
        <v>92</v>
      </c>
      <c r="F575" s="23">
        <f t="shared" ref="F575:H575" si="162">F577+F578</f>
        <v>243307.5</v>
      </c>
      <c r="G575" s="23">
        <f t="shared" si="162"/>
        <v>171703.04000000001</v>
      </c>
      <c r="H575" s="23">
        <f t="shared" si="162"/>
        <v>171703.04000000001</v>
      </c>
      <c r="I575" s="24">
        <f t="shared" si="147"/>
        <v>70.570385212128684</v>
      </c>
      <c r="J575" s="24">
        <f t="shared" si="148"/>
        <v>100</v>
      </c>
      <c r="K575" s="155"/>
      <c r="L575" s="156"/>
    </row>
    <row r="576" spans="1:12" ht="20.25" x14ac:dyDescent="0.25">
      <c r="A576" s="147"/>
      <c r="B576" s="154"/>
      <c r="C576" s="158"/>
      <c r="D576" s="169"/>
      <c r="E576" s="22" t="s">
        <v>0</v>
      </c>
      <c r="F576" s="23"/>
      <c r="G576" s="23"/>
      <c r="H576" s="23"/>
      <c r="I576" s="24"/>
      <c r="J576" s="24"/>
      <c r="K576" s="155"/>
      <c r="L576" s="156"/>
    </row>
    <row r="577" spans="1:12" ht="40.5" x14ac:dyDescent="0.25">
      <c r="A577" s="147"/>
      <c r="B577" s="154"/>
      <c r="C577" s="158"/>
      <c r="D577" s="169"/>
      <c r="E577" s="22" t="s">
        <v>93</v>
      </c>
      <c r="F577" s="23">
        <v>243307.5</v>
      </c>
      <c r="G577" s="38">
        <v>171703.04000000001</v>
      </c>
      <c r="H577" s="38">
        <v>171703.04000000001</v>
      </c>
      <c r="I577" s="24">
        <f t="shared" si="147"/>
        <v>70.570385212128684</v>
      </c>
      <c r="J577" s="24">
        <f t="shared" si="148"/>
        <v>100</v>
      </c>
      <c r="K577" s="155"/>
      <c r="L577" s="156"/>
    </row>
    <row r="578" spans="1:12" ht="40.5" x14ac:dyDescent="0.25">
      <c r="A578" s="147"/>
      <c r="B578" s="154"/>
      <c r="C578" s="159"/>
      <c r="D578" s="169"/>
      <c r="E578" s="22" t="s">
        <v>94</v>
      </c>
      <c r="F578" s="23">
        <v>0</v>
      </c>
      <c r="G578" s="23">
        <v>0</v>
      </c>
      <c r="H578" s="23">
        <v>0</v>
      </c>
      <c r="I578" s="24"/>
      <c r="J578" s="24"/>
      <c r="K578" s="155"/>
      <c r="L578" s="156"/>
    </row>
    <row r="579" spans="1:12" ht="29.25" customHeight="1" x14ac:dyDescent="0.25">
      <c r="A579" s="160" t="s">
        <v>48</v>
      </c>
      <c r="B579" s="179" t="s">
        <v>145</v>
      </c>
      <c r="C579" s="166"/>
      <c r="D579" s="190"/>
      <c r="E579" s="2" t="s">
        <v>92</v>
      </c>
      <c r="F579" s="3">
        <f>F581+F582</f>
        <v>1462006.46</v>
      </c>
      <c r="G579" s="3">
        <f>G581+G582</f>
        <v>584802.59000000008</v>
      </c>
      <c r="H579" s="3">
        <f>H581+H582</f>
        <v>438601.94</v>
      </c>
      <c r="I579" s="4">
        <f t="shared" si="147"/>
        <v>40.000000410394911</v>
      </c>
      <c r="J579" s="4">
        <f t="shared" si="148"/>
        <v>74.999999572505303</v>
      </c>
      <c r="K579" s="167" t="s">
        <v>146</v>
      </c>
      <c r="L579" s="168"/>
    </row>
    <row r="580" spans="1:12" ht="20.25" x14ac:dyDescent="0.25">
      <c r="A580" s="161"/>
      <c r="B580" s="180"/>
      <c r="C580" s="166"/>
      <c r="D580" s="190"/>
      <c r="E580" s="2" t="s">
        <v>0</v>
      </c>
      <c r="F580" s="3"/>
      <c r="G580" s="3"/>
      <c r="H580" s="3"/>
      <c r="I580" s="4"/>
      <c r="J580" s="4"/>
      <c r="K580" s="167"/>
      <c r="L580" s="168"/>
    </row>
    <row r="581" spans="1:12" ht="40.5" x14ac:dyDescent="0.25">
      <c r="A581" s="161"/>
      <c r="B581" s="180"/>
      <c r="C581" s="166"/>
      <c r="D581" s="190"/>
      <c r="E581" s="2" t="s">
        <v>93</v>
      </c>
      <c r="F581" s="3">
        <f t="shared" ref="F581:H582" si="163">F586</f>
        <v>1447386.4</v>
      </c>
      <c r="G581" s="3">
        <f t="shared" si="163"/>
        <v>578954.56000000006</v>
      </c>
      <c r="H581" s="3">
        <f t="shared" si="163"/>
        <v>434215.92</v>
      </c>
      <c r="I581" s="4">
        <f t="shared" si="147"/>
        <v>40.000000000000007</v>
      </c>
      <c r="J581" s="4">
        <f t="shared" si="148"/>
        <v>74.999999999999986</v>
      </c>
      <c r="K581" s="167"/>
      <c r="L581" s="168"/>
    </row>
    <row r="582" spans="1:12" ht="48" customHeight="1" x14ac:dyDescent="0.25">
      <c r="A582" s="162"/>
      <c r="B582" s="181"/>
      <c r="C582" s="166"/>
      <c r="D582" s="190"/>
      <c r="E582" s="2" t="s">
        <v>94</v>
      </c>
      <c r="F582" s="3">
        <f t="shared" si="163"/>
        <v>14620.06</v>
      </c>
      <c r="G582" s="3">
        <f t="shared" si="163"/>
        <v>5848.03</v>
      </c>
      <c r="H582" s="3">
        <f t="shared" si="163"/>
        <v>4386.0200000000004</v>
      </c>
      <c r="I582" s="4">
        <f t="shared" si="147"/>
        <v>40.000041039503259</v>
      </c>
      <c r="J582" s="4">
        <f t="shared" si="148"/>
        <v>74.999957250561309</v>
      </c>
      <c r="K582" s="167"/>
      <c r="L582" s="168"/>
    </row>
    <row r="583" spans="1:12" ht="20.25" x14ac:dyDescent="0.3">
      <c r="A583" s="32"/>
      <c r="B583" s="33" t="s">
        <v>0</v>
      </c>
      <c r="C583" s="42"/>
      <c r="D583" s="36"/>
      <c r="E583" s="2"/>
      <c r="F583" s="3"/>
      <c r="G583" s="3"/>
      <c r="H583" s="3"/>
      <c r="I583" s="4"/>
      <c r="J583" s="4"/>
      <c r="K583" s="33"/>
      <c r="L583" s="34"/>
    </row>
    <row r="584" spans="1:12" ht="20.25" x14ac:dyDescent="0.25">
      <c r="A584" s="147" t="s">
        <v>361</v>
      </c>
      <c r="B584" s="154"/>
      <c r="C584" s="189" t="s">
        <v>178</v>
      </c>
      <c r="D584" s="169" t="s">
        <v>76</v>
      </c>
      <c r="E584" s="22" t="s">
        <v>92</v>
      </c>
      <c r="F584" s="23">
        <f t="shared" ref="F584:H584" si="164">F586+F587</f>
        <v>1462006.46</v>
      </c>
      <c r="G584" s="23">
        <f t="shared" si="164"/>
        <v>584802.59000000008</v>
      </c>
      <c r="H584" s="23">
        <f t="shared" si="164"/>
        <v>438601.94</v>
      </c>
      <c r="I584" s="24">
        <f t="shared" si="147"/>
        <v>40.000000410394911</v>
      </c>
      <c r="J584" s="24">
        <f t="shared" si="148"/>
        <v>74.999999572505303</v>
      </c>
      <c r="K584" s="155"/>
      <c r="L584" s="261"/>
    </row>
    <row r="585" spans="1:12" ht="20.25" x14ac:dyDescent="0.25">
      <c r="A585" s="147"/>
      <c r="B585" s="154"/>
      <c r="C585" s="189"/>
      <c r="D585" s="169"/>
      <c r="E585" s="22" t="s">
        <v>0</v>
      </c>
      <c r="F585" s="23"/>
      <c r="G585" s="23"/>
      <c r="H585" s="23"/>
      <c r="I585" s="24"/>
      <c r="J585" s="24"/>
      <c r="K585" s="155"/>
      <c r="L585" s="261"/>
    </row>
    <row r="586" spans="1:12" ht="121.5" customHeight="1" x14ac:dyDescent="0.25">
      <c r="A586" s="147"/>
      <c r="B586" s="154"/>
      <c r="C586" s="189"/>
      <c r="D586" s="169"/>
      <c r="E586" s="22" t="s">
        <v>93</v>
      </c>
      <c r="F586" s="23">
        <v>1447386.4</v>
      </c>
      <c r="G586" s="23">
        <v>578954.56000000006</v>
      </c>
      <c r="H586" s="23">
        <v>434215.92</v>
      </c>
      <c r="I586" s="24">
        <f t="shared" si="147"/>
        <v>40.000000000000007</v>
      </c>
      <c r="J586" s="24">
        <f t="shared" si="148"/>
        <v>74.999999999999986</v>
      </c>
      <c r="K586" s="155"/>
      <c r="L586" s="261"/>
    </row>
    <row r="587" spans="1:12" ht="120" customHeight="1" x14ac:dyDescent="0.25">
      <c r="A587" s="147"/>
      <c r="B587" s="154"/>
      <c r="C587" s="189"/>
      <c r="D587" s="169"/>
      <c r="E587" s="22" t="s">
        <v>94</v>
      </c>
      <c r="F587" s="23">
        <v>14620.06</v>
      </c>
      <c r="G587" s="23">
        <v>5848.03</v>
      </c>
      <c r="H587" s="23">
        <v>4386.0200000000004</v>
      </c>
      <c r="I587" s="24">
        <f t="shared" si="147"/>
        <v>40.000041039503259</v>
      </c>
      <c r="J587" s="24">
        <f t="shared" si="148"/>
        <v>74.999957250561309</v>
      </c>
      <c r="K587" s="155"/>
      <c r="L587" s="261"/>
    </row>
    <row r="588" spans="1:12" s="1" customFormat="1" ht="24" customHeight="1" x14ac:dyDescent="0.25">
      <c r="A588" s="160" t="s">
        <v>58</v>
      </c>
      <c r="B588" s="165" t="s">
        <v>147</v>
      </c>
      <c r="C588" s="257"/>
      <c r="D588" s="190"/>
      <c r="E588" s="2" t="s">
        <v>92</v>
      </c>
      <c r="F588" s="3">
        <f>F590+F591</f>
        <v>171123.37</v>
      </c>
      <c r="G588" s="3">
        <f>G590+G591</f>
        <v>129735.37</v>
      </c>
      <c r="H588" s="3">
        <f>H590+H591</f>
        <v>129735.37</v>
      </c>
      <c r="I588" s="4">
        <f t="shared" si="147"/>
        <v>75.813940550609772</v>
      </c>
      <c r="J588" s="4">
        <f t="shared" si="148"/>
        <v>100</v>
      </c>
      <c r="K588" s="172" t="s">
        <v>148</v>
      </c>
      <c r="L588" s="168"/>
    </row>
    <row r="589" spans="1:12" s="1" customFormat="1" ht="24" customHeight="1" x14ac:dyDescent="0.25">
      <c r="A589" s="161"/>
      <c r="B589" s="165"/>
      <c r="C589" s="258"/>
      <c r="D589" s="190"/>
      <c r="E589" s="2" t="s">
        <v>0</v>
      </c>
      <c r="F589" s="3"/>
      <c r="G589" s="3"/>
      <c r="H589" s="3"/>
      <c r="I589" s="4"/>
      <c r="J589" s="4"/>
      <c r="K589" s="172"/>
      <c r="L589" s="168"/>
    </row>
    <row r="590" spans="1:12" s="1" customFormat="1" ht="48" customHeight="1" x14ac:dyDescent="0.25">
      <c r="A590" s="161"/>
      <c r="B590" s="165"/>
      <c r="C590" s="258"/>
      <c r="D590" s="190"/>
      <c r="E590" s="2" t="s">
        <v>93</v>
      </c>
      <c r="F590" s="3">
        <f>F603+F607+F611++F595+F599+F613+F617+F621+F625+F633+F631</f>
        <v>165626.5</v>
      </c>
      <c r="G590" s="3">
        <f>G603+G607+G611++G595+G599+G613+G617+G621+G625+G633+G631</f>
        <v>124238.5</v>
      </c>
      <c r="H590" s="3">
        <f>H603+H607+H611++H595+H599+H613+H617+H621+H625+H633+H631</f>
        <v>124238.5</v>
      </c>
      <c r="I590" s="4">
        <f>G590/F590*100</f>
        <v>75.011245181175724</v>
      </c>
      <c r="J590" s="4">
        <f t="shared" ref="J590:J657" si="165">IFERROR(H590/G590*100,0)</f>
        <v>100</v>
      </c>
      <c r="K590" s="172"/>
      <c r="L590" s="168"/>
    </row>
    <row r="591" spans="1:12" s="1" customFormat="1" ht="46.5" customHeight="1" x14ac:dyDescent="0.25">
      <c r="A591" s="162"/>
      <c r="B591" s="165"/>
      <c r="C591" s="259"/>
      <c r="D591" s="190"/>
      <c r="E591" s="2" t="s">
        <v>94</v>
      </c>
      <c r="F591" s="3">
        <f>F604+F608+F612++F596+F600+F616+F620+F624+F628+F632+F636</f>
        <v>5496.87</v>
      </c>
      <c r="G591" s="3">
        <f>G604+G608+G612++G596+G600+G616+G620+G624+G628+G632+G636</f>
        <v>5496.87</v>
      </c>
      <c r="H591" s="3">
        <f>H604+H608+H612++H596+H600+H616+H620+H624+H628+H632+H636</f>
        <v>5496.87</v>
      </c>
      <c r="I591" s="4">
        <f>G591/F591*100</f>
        <v>100</v>
      </c>
      <c r="J591" s="4">
        <f t="shared" si="165"/>
        <v>100</v>
      </c>
      <c r="K591" s="172"/>
      <c r="L591" s="168"/>
    </row>
    <row r="592" spans="1:12" s="1" customFormat="1" ht="24" customHeight="1" x14ac:dyDescent="0.3">
      <c r="A592" s="32"/>
      <c r="B592" s="33" t="s">
        <v>0</v>
      </c>
      <c r="C592" s="35"/>
      <c r="D592" s="36"/>
      <c r="E592" s="2"/>
      <c r="F592" s="3"/>
      <c r="G592" s="3"/>
      <c r="H592" s="3"/>
      <c r="I592" s="4"/>
      <c r="J592" s="4"/>
      <c r="K592" s="37"/>
      <c r="L592" s="34"/>
    </row>
    <row r="593" spans="1:12" s="1" customFormat="1" ht="24" customHeight="1" x14ac:dyDescent="0.25">
      <c r="A593" s="151" t="s">
        <v>362</v>
      </c>
      <c r="B593" s="148"/>
      <c r="C593" s="157" t="s">
        <v>201</v>
      </c>
      <c r="D593" s="138" t="s">
        <v>225</v>
      </c>
      <c r="E593" s="22" t="s">
        <v>92</v>
      </c>
      <c r="F593" s="23">
        <f>F595+F596</f>
        <v>37081.9</v>
      </c>
      <c r="G593" s="23">
        <f>G595+G596</f>
        <v>37081.9</v>
      </c>
      <c r="H593" s="23">
        <f>H595+H596</f>
        <v>37081.9</v>
      </c>
      <c r="I593" s="24">
        <f t="shared" ref="I593:I657" si="166">G593/F593*100</f>
        <v>100</v>
      </c>
      <c r="J593" s="24">
        <f t="shared" si="165"/>
        <v>100</v>
      </c>
      <c r="K593" s="141"/>
      <c r="L593" s="156"/>
    </row>
    <row r="594" spans="1:12" s="1" customFormat="1" ht="24" customHeight="1" x14ac:dyDescent="0.25">
      <c r="A594" s="152"/>
      <c r="B594" s="149"/>
      <c r="C594" s="158"/>
      <c r="D594" s="139"/>
      <c r="E594" s="22" t="s">
        <v>0</v>
      </c>
      <c r="F594" s="23"/>
      <c r="G594" s="23"/>
      <c r="H594" s="23"/>
      <c r="I594" s="24"/>
      <c r="J594" s="24"/>
      <c r="K594" s="142"/>
      <c r="L594" s="156"/>
    </row>
    <row r="595" spans="1:12" s="1" customFormat="1" ht="43.5" customHeight="1" x14ac:dyDescent="0.25">
      <c r="A595" s="152"/>
      <c r="B595" s="149"/>
      <c r="C595" s="158"/>
      <c r="D595" s="139"/>
      <c r="E595" s="22" t="s">
        <v>93</v>
      </c>
      <c r="F595" s="23">
        <v>35227.800000000003</v>
      </c>
      <c r="G595" s="23">
        <v>35227.800000000003</v>
      </c>
      <c r="H595" s="23">
        <v>35227.800000000003</v>
      </c>
      <c r="I595" s="24">
        <f t="shared" si="166"/>
        <v>100</v>
      </c>
      <c r="J595" s="24">
        <f t="shared" si="165"/>
        <v>100</v>
      </c>
      <c r="K595" s="142"/>
      <c r="L595" s="156"/>
    </row>
    <row r="596" spans="1:12" s="1" customFormat="1" ht="42" customHeight="1" x14ac:dyDescent="0.25">
      <c r="A596" s="153"/>
      <c r="B596" s="150"/>
      <c r="C596" s="158"/>
      <c r="D596" s="140"/>
      <c r="E596" s="22" t="s">
        <v>94</v>
      </c>
      <c r="F596" s="23">
        <v>1854.1</v>
      </c>
      <c r="G596" s="23">
        <v>1854.1</v>
      </c>
      <c r="H596" s="23">
        <v>1854.1</v>
      </c>
      <c r="I596" s="24">
        <f t="shared" si="166"/>
        <v>100</v>
      </c>
      <c r="J596" s="24">
        <f t="shared" si="165"/>
        <v>100</v>
      </c>
      <c r="K596" s="143"/>
      <c r="L596" s="156"/>
    </row>
    <row r="597" spans="1:12" s="1" customFormat="1" ht="24" customHeight="1" x14ac:dyDescent="0.25">
      <c r="A597" s="151" t="s">
        <v>363</v>
      </c>
      <c r="B597" s="148"/>
      <c r="C597" s="158"/>
      <c r="D597" s="138" t="s">
        <v>224</v>
      </c>
      <c r="E597" s="22" t="s">
        <v>92</v>
      </c>
      <c r="F597" s="23">
        <f>F599+F600</f>
        <v>72853.47</v>
      </c>
      <c r="G597" s="23">
        <f>G599+G600</f>
        <v>72853.47</v>
      </c>
      <c r="H597" s="23">
        <f>H599+H600</f>
        <v>72853.47</v>
      </c>
      <c r="I597" s="24">
        <f t="shared" si="166"/>
        <v>100</v>
      </c>
      <c r="J597" s="24">
        <f t="shared" si="165"/>
        <v>100</v>
      </c>
      <c r="K597" s="141"/>
      <c r="L597" s="156"/>
    </row>
    <row r="598" spans="1:12" s="1" customFormat="1" ht="24" customHeight="1" x14ac:dyDescent="0.25">
      <c r="A598" s="152"/>
      <c r="B598" s="149"/>
      <c r="C598" s="158"/>
      <c r="D598" s="139"/>
      <c r="E598" s="22" t="s">
        <v>0</v>
      </c>
      <c r="F598" s="23"/>
      <c r="G598" s="23"/>
      <c r="H598" s="23"/>
      <c r="I598" s="24"/>
      <c r="J598" s="24"/>
      <c r="K598" s="142"/>
      <c r="L598" s="156"/>
    </row>
    <row r="599" spans="1:12" s="1" customFormat="1" ht="42" customHeight="1" x14ac:dyDescent="0.25">
      <c r="A599" s="152"/>
      <c r="B599" s="149"/>
      <c r="C599" s="158"/>
      <c r="D599" s="139"/>
      <c r="E599" s="22" t="s">
        <v>93</v>
      </c>
      <c r="F599" s="23">
        <v>69210.7</v>
      </c>
      <c r="G599" s="23">
        <v>69210.7</v>
      </c>
      <c r="H599" s="23">
        <v>69210.7</v>
      </c>
      <c r="I599" s="24">
        <f t="shared" si="166"/>
        <v>100</v>
      </c>
      <c r="J599" s="24">
        <f t="shared" si="165"/>
        <v>100</v>
      </c>
      <c r="K599" s="142"/>
      <c r="L599" s="156"/>
    </row>
    <row r="600" spans="1:12" s="1" customFormat="1" ht="43.5" customHeight="1" x14ac:dyDescent="0.25">
      <c r="A600" s="153"/>
      <c r="B600" s="150"/>
      <c r="C600" s="159"/>
      <c r="D600" s="140"/>
      <c r="E600" s="22" t="s">
        <v>94</v>
      </c>
      <c r="F600" s="23">
        <v>3642.77</v>
      </c>
      <c r="G600" s="23">
        <v>3642.77</v>
      </c>
      <c r="H600" s="23">
        <v>3642.77</v>
      </c>
      <c r="I600" s="24">
        <f t="shared" si="166"/>
        <v>100</v>
      </c>
      <c r="J600" s="24">
        <f t="shared" si="165"/>
        <v>100</v>
      </c>
      <c r="K600" s="143"/>
      <c r="L600" s="156"/>
    </row>
    <row r="601" spans="1:12" ht="20.25" x14ac:dyDescent="0.25">
      <c r="A601" s="151" t="s">
        <v>364</v>
      </c>
      <c r="B601" s="154"/>
      <c r="C601" s="157"/>
      <c r="D601" s="169" t="s">
        <v>226</v>
      </c>
      <c r="E601" s="22" t="s">
        <v>92</v>
      </c>
      <c r="F601" s="23">
        <f>F603+F604</f>
        <v>13500</v>
      </c>
      <c r="G601" s="23">
        <f t="shared" ref="G601:H601" si="167">G603+G604</f>
        <v>13500</v>
      </c>
      <c r="H601" s="23">
        <f t="shared" si="167"/>
        <v>13500</v>
      </c>
      <c r="I601" s="24">
        <f t="shared" si="166"/>
        <v>100</v>
      </c>
      <c r="J601" s="24">
        <f t="shared" si="165"/>
        <v>100</v>
      </c>
      <c r="K601" s="155"/>
      <c r="L601" s="156"/>
    </row>
    <row r="602" spans="1:12" ht="20.25" x14ac:dyDescent="0.25">
      <c r="A602" s="152"/>
      <c r="B602" s="154"/>
      <c r="C602" s="158"/>
      <c r="D602" s="169"/>
      <c r="E602" s="22" t="s">
        <v>0</v>
      </c>
      <c r="F602" s="23"/>
      <c r="G602" s="23"/>
      <c r="H602" s="23"/>
      <c r="I602" s="24"/>
      <c r="J602" s="24"/>
      <c r="K602" s="155"/>
      <c r="L602" s="156"/>
    </row>
    <row r="603" spans="1:12" ht="41.25" customHeight="1" x14ac:dyDescent="0.25">
      <c r="A603" s="152"/>
      <c r="B603" s="154"/>
      <c r="C603" s="158"/>
      <c r="D603" s="169"/>
      <c r="E603" s="22" t="s">
        <v>93</v>
      </c>
      <c r="F603" s="92">
        <v>13500</v>
      </c>
      <c r="G603" s="93">
        <v>13500</v>
      </c>
      <c r="H603" s="93">
        <v>13500</v>
      </c>
      <c r="I603" s="24">
        <f t="shared" si="166"/>
        <v>100</v>
      </c>
      <c r="J603" s="24">
        <f t="shared" si="165"/>
        <v>100</v>
      </c>
      <c r="K603" s="155"/>
      <c r="L603" s="156"/>
    </row>
    <row r="604" spans="1:12" ht="42" customHeight="1" x14ac:dyDescent="0.25">
      <c r="A604" s="153"/>
      <c r="B604" s="154"/>
      <c r="C604" s="158"/>
      <c r="D604" s="169"/>
      <c r="E604" s="22" t="s">
        <v>94</v>
      </c>
      <c r="F604" s="23"/>
      <c r="G604" s="23"/>
      <c r="H604" s="23"/>
      <c r="I604" s="24"/>
      <c r="J604" s="24"/>
      <c r="K604" s="155"/>
      <c r="L604" s="156"/>
    </row>
    <row r="605" spans="1:12" ht="24" customHeight="1" x14ac:dyDescent="0.25">
      <c r="A605" s="151" t="s">
        <v>365</v>
      </c>
      <c r="B605" s="154"/>
      <c r="C605" s="163"/>
      <c r="D605" s="169" t="s">
        <v>438</v>
      </c>
      <c r="E605" s="22" t="s">
        <v>92</v>
      </c>
      <c r="F605" s="23">
        <f t="shared" ref="F605:H605" si="168">F607+F608</f>
        <v>6300</v>
      </c>
      <c r="G605" s="23">
        <f t="shared" si="168"/>
        <v>6300</v>
      </c>
      <c r="H605" s="23">
        <f t="shared" si="168"/>
        <v>6300</v>
      </c>
      <c r="I605" s="24">
        <f t="shared" si="166"/>
        <v>100</v>
      </c>
      <c r="J605" s="24">
        <f t="shared" si="165"/>
        <v>100</v>
      </c>
      <c r="K605" s="155"/>
      <c r="L605" s="156"/>
    </row>
    <row r="606" spans="1:12" ht="21" customHeight="1" x14ac:dyDescent="0.25">
      <c r="A606" s="152"/>
      <c r="B606" s="154"/>
      <c r="C606" s="163"/>
      <c r="D606" s="169"/>
      <c r="E606" s="22" t="s">
        <v>0</v>
      </c>
      <c r="F606" s="23"/>
      <c r="G606" s="23"/>
      <c r="H606" s="23"/>
      <c r="I606" s="24"/>
      <c r="J606" s="24"/>
      <c r="K606" s="155"/>
      <c r="L606" s="156"/>
    </row>
    <row r="607" spans="1:12" ht="42" customHeight="1" x14ac:dyDescent="0.25">
      <c r="A607" s="152"/>
      <c r="B607" s="154"/>
      <c r="C607" s="163"/>
      <c r="D607" s="169"/>
      <c r="E607" s="22" t="s">
        <v>93</v>
      </c>
      <c r="F607" s="94">
        <v>6300</v>
      </c>
      <c r="G607" s="94">
        <v>6300</v>
      </c>
      <c r="H607" s="94">
        <v>6300</v>
      </c>
      <c r="I607" s="24">
        <f t="shared" si="166"/>
        <v>100</v>
      </c>
      <c r="J607" s="24">
        <f t="shared" si="165"/>
        <v>100</v>
      </c>
      <c r="K607" s="155"/>
      <c r="L607" s="156"/>
    </row>
    <row r="608" spans="1:12" ht="40.5" x14ac:dyDescent="0.25">
      <c r="A608" s="153"/>
      <c r="B608" s="154"/>
      <c r="C608" s="163"/>
      <c r="D608" s="169"/>
      <c r="E608" s="22" t="s">
        <v>94</v>
      </c>
      <c r="F608" s="23">
        <v>0</v>
      </c>
      <c r="G608" s="23">
        <v>0</v>
      </c>
      <c r="H608" s="23">
        <v>0</v>
      </c>
      <c r="I608" s="24"/>
      <c r="J608" s="24"/>
      <c r="K608" s="155"/>
      <c r="L608" s="156"/>
    </row>
    <row r="609" spans="1:12" ht="21" customHeight="1" x14ac:dyDescent="0.25">
      <c r="A609" s="151" t="s">
        <v>366</v>
      </c>
      <c r="B609" s="154"/>
      <c r="C609" s="163"/>
      <c r="D609" s="169" t="s">
        <v>439</v>
      </c>
      <c r="E609" s="22" t="s">
        <v>92</v>
      </c>
      <c r="F609" s="23">
        <f t="shared" ref="F609:H609" si="169">F611+F612</f>
        <v>3700</v>
      </c>
      <c r="G609" s="23">
        <f t="shared" si="169"/>
        <v>0</v>
      </c>
      <c r="H609" s="23">
        <f t="shared" si="169"/>
        <v>0</v>
      </c>
      <c r="I609" s="24">
        <f t="shared" si="166"/>
        <v>0</v>
      </c>
      <c r="J609" s="24">
        <f t="shared" si="165"/>
        <v>0</v>
      </c>
      <c r="K609" s="155"/>
      <c r="L609" s="156"/>
    </row>
    <row r="610" spans="1:12" ht="24" customHeight="1" x14ac:dyDescent="0.25">
      <c r="A610" s="152"/>
      <c r="B610" s="154"/>
      <c r="C610" s="163"/>
      <c r="D610" s="169"/>
      <c r="E610" s="22" t="s">
        <v>0</v>
      </c>
      <c r="F610" s="23"/>
      <c r="G610" s="23"/>
      <c r="H610" s="23"/>
      <c r="I610" s="24"/>
      <c r="J610" s="24"/>
      <c r="K610" s="155"/>
      <c r="L610" s="156"/>
    </row>
    <row r="611" spans="1:12" ht="43.5" customHeight="1" x14ac:dyDescent="0.25">
      <c r="A611" s="152"/>
      <c r="B611" s="154"/>
      <c r="C611" s="163"/>
      <c r="D611" s="169"/>
      <c r="E611" s="22" t="s">
        <v>93</v>
      </c>
      <c r="F611" s="93">
        <v>3700</v>
      </c>
      <c r="G611" s="93">
        <v>0</v>
      </c>
      <c r="H611" s="93">
        <v>0</v>
      </c>
      <c r="I611" s="24">
        <f t="shared" si="166"/>
        <v>0</v>
      </c>
      <c r="J611" s="24">
        <f t="shared" si="165"/>
        <v>0</v>
      </c>
      <c r="K611" s="155"/>
      <c r="L611" s="156"/>
    </row>
    <row r="612" spans="1:12" ht="45.75" customHeight="1" x14ac:dyDescent="0.25">
      <c r="A612" s="153"/>
      <c r="B612" s="154"/>
      <c r="C612" s="163"/>
      <c r="D612" s="169"/>
      <c r="E612" s="22" t="s">
        <v>94</v>
      </c>
      <c r="F612" s="23">
        <v>0</v>
      </c>
      <c r="G612" s="23">
        <v>0</v>
      </c>
      <c r="H612" s="23">
        <v>0</v>
      </c>
      <c r="I612" s="24"/>
      <c r="J612" s="24"/>
      <c r="K612" s="155"/>
      <c r="L612" s="156"/>
    </row>
    <row r="613" spans="1:12" ht="20.25" x14ac:dyDescent="0.25">
      <c r="A613" s="96"/>
      <c r="B613" s="97"/>
      <c r="C613" s="95"/>
      <c r="D613" s="169" t="s">
        <v>441</v>
      </c>
      <c r="E613" s="22" t="s">
        <v>92</v>
      </c>
      <c r="F613" s="23">
        <f>SUM(F615:F616)</f>
        <v>2130</v>
      </c>
      <c r="G613" s="23">
        <f>SUM(G615:G616)</f>
        <v>0</v>
      </c>
      <c r="H613" s="23">
        <f>SUM(H615:H616)</f>
        <v>0</v>
      </c>
      <c r="I613" s="24">
        <f t="shared" si="166"/>
        <v>0</v>
      </c>
      <c r="J613" s="24">
        <f t="shared" si="165"/>
        <v>0</v>
      </c>
      <c r="K613" s="98"/>
      <c r="L613" s="27"/>
    </row>
    <row r="614" spans="1:12" ht="20.25" x14ac:dyDescent="0.25">
      <c r="A614" s="96"/>
      <c r="B614" s="97"/>
      <c r="C614" s="95"/>
      <c r="D614" s="169"/>
      <c r="E614" s="22" t="s">
        <v>0</v>
      </c>
      <c r="F614" s="23"/>
      <c r="G614" s="23"/>
      <c r="H614" s="23"/>
      <c r="I614" s="24"/>
      <c r="J614" s="24"/>
      <c r="K614" s="98"/>
      <c r="L614" s="27"/>
    </row>
    <row r="615" spans="1:12" ht="40.5" x14ac:dyDescent="0.25">
      <c r="A615" s="96"/>
      <c r="B615" s="97"/>
      <c r="C615" s="95"/>
      <c r="D615" s="169"/>
      <c r="E615" s="22" t="s">
        <v>93</v>
      </c>
      <c r="F615" s="23">
        <v>2130</v>
      </c>
      <c r="G615" s="23">
        <v>0</v>
      </c>
      <c r="H615" s="23">
        <v>0</v>
      </c>
      <c r="I615" s="24">
        <f t="shared" si="166"/>
        <v>0</v>
      </c>
      <c r="J615" s="24">
        <f t="shared" si="165"/>
        <v>0</v>
      </c>
      <c r="K615" s="98"/>
      <c r="L615" s="27"/>
    </row>
    <row r="616" spans="1:12" ht="45.75" customHeight="1" x14ac:dyDescent="0.25">
      <c r="A616" s="96"/>
      <c r="B616" s="97"/>
      <c r="C616" s="95"/>
      <c r="D616" s="169"/>
      <c r="E616" s="22" t="s">
        <v>94</v>
      </c>
      <c r="F616" s="23"/>
      <c r="G616" s="23"/>
      <c r="H616" s="23"/>
      <c r="I616" s="24"/>
      <c r="J616" s="24"/>
      <c r="K616" s="98"/>
      <c r="L616" s="27"/>
    </row>
    <row r="617" spans="1:12" ht="20.25" x14ac:dyDescent="0.25">
      <c r="A617" s="96"/>
      <c r="B617" s="97"/>
      <c r="C617" s="95"/>
      <c r="D617" s="169" t="s">
        <v>442</v>
      </c>
      <c r="E617" s="22" t="s">
        <v>92</v>
      </c>
      <c r="F617" s="23">
        <f>SUM(F619:F620)</f>
        <v>3000</v>
      </c>
      <c r="G617" s="23">
        <f>SUM(G619:G620)</f>
        <v>0</v>
      </c>
      <c r="H617" s="23">
        <f>SUM(H619:H620)</f>
        <v>0</v>
      </c>
      <c r="I617" s="24">
        <f t="shared" si="166"/>
        <v>0</v>
      </c>
      <c r="J617" s="24">
        <f t="shared" si="165"/>
        <v>0</v>
      </c>
      <c r="K617" s="98"/>
      <c r="L617" s="27"/>
    </row>
    <row r="618" spans="1:12" ht="20.25" x14ac:dyDescent="0.25">
      <c r="A618" s="96"/>
      <c r="B618" s="97"/>
      <c r="C618" s="95"/>
      <c r="D618" s="169"/>
      <c r="E618" s="22" t="s">
        <v>0</v>
      </c>
      <c r="F618" s="23"/>
      <c r="G618" s="23"/>
      <c r="H618" s="23"/>
      <c r="I618" s="24"/>
      <c r="J618" s="24"/>
      <c r="K618" s="98"/>
      <c r="L618" s="27"/>
    </row>
    <row r="619" spans="1:12" ht="40.5" x14ac:dyDescent="0.25">
      <c r="A619" s="96"/>
      <c r="B619" s="97"/>
      <c r="C619" s="95"/>
      <c r="D619" s="169"/>
      <c r="E619" s="22" t="s">
        <v>93</v>
      </c>
      <c r="F619" s="128">
        <v>3000</v>
      </c>
      <c r="G619" s="23">
        <v>0</v>
      </c>
      <c r="H619" s="23">
        <v>0</v>
      </c>
      <c r="I619" s="24">
        <f t="shared" si="166"/>
        <v>0</v>
      </c>
      <c r="J619" s="24">
        <f t="shared" si="165"/>
        <v>0</v>
      </c>
      <c r="K619" s="98"/>
      <c r="L619" s="27"/>
    </row>
    <row r="620" spans="1:12" ht="40.5" x14ac:dyDescent="0.25">
      <c r="A620" s="96"/>
      <c r="B620" s="97"/>
      <c r="C620" s="95"/>
      <c r="D620" s="169"/>
      <c r="E620" s="22" t="s">
        <v>94</v>
      </c>
      <c r="F620" s="23"/>
      <c r="G620" s="23"/>
      <c r="H620" s="23"/>
      <c r="I620" s="24"/>
      <c r="J620" s="24"/>
      <c r="K620" s="98"/>
      <c r="L620" s="27"/>
    </row>
    <row r="621" spans="1:12" ht="20.25" x14ac:dyDescent="0.25">
      <c r="A621" s="96"/>
      <c r="B621" s="97"/>
      <c r="C621" s="95"/>
      <c r="D621" s="169" t="s">
        <v>443</v>
      </c>
      <c r="E621" s="22" t="s">
        <v>92</v>
      </c>
      <c r="F621" s="23">
        <f>SUM(F623:F624)</f>
        <v>3700</v>
      </c>
      <c r="G621" s="23">
        <f>SUM(G623:G624)</f>
        <v>0</v>
      </c>
      <c r="H621" s="23">
        <f>SUM(H623:H624)</f>
        <v>0</v>
      </c>
      <c r="I621" s="24">
        <f t="shared" si="166"/>
        <v>0</v>
      </c>
      <c r="J621" s="24">
        <f t="shared" si="165"/>
        <v>0</v>
      </c>
      <c r="K621" s="98"/>
      <c r="L621" s="27"/>
    </row>
    <row r="622" spans="1:12" ht="20.25" x14ac:dyDescent="0.25">
      <c r="A622" s="96"/>
      <c r="B622" s="97"/>
      <c r="C622" s="95"/>
      <c r="D622" s="169"/>
      <c r="E622" s="22" t="s">
        <v>0</v>
      </c>
      <c r="F622" s="23"/>
      <c r="G622" s="23"/>
      <c r="H622" s="23"/>
      <c r="I622" s="24"/>
      <c r="J622" s="24"/>
      <c r="K622" s="98"/>
      <c r="L622" s="27"/>
    </row>
    <row r="623" spans="1:12" ht="40.5" x14ac:dyDescent="0.25">
      <c r="A623" s="96"/>
      <c r="B623" s="97"/>
      <c r="C623" s="95"/>
      <c r="D623" s="169"/>
      <c r="E623" s="22" t="s">
        <v>93</v>
      </c>
      <c r="F623" s="23">
        <v>3700</v>
      </c>
      <c r="G623" s="23">
        <v>0</v>
      </c>
      <c r="H623" s="23">
        <v>0</v>
      </c>
      <c r="I623" s="24">
        <f t="shared" si="166"/>
        <v>0</v>
      </c>
      <c r="J623" s="24">
        <f t="shared" si="165"/>
        <v>0</v>
      </c>
      <c r="K623" s="98"/>
      <c r="L623" s="27"/>
    </row>
    <row r="624" spans="1:12" ht="40.5" x14ac:dyDescent="0.25">
      <c r="A624" s="96"/>
      <c r="B624" s="97"/>
      <c r="C624" s="95"/>
      <c r="D624" s="169"/>
      <c r="E624" s="22" t="s">
        <v>94</v>
      </c>
      <c r="F624" s="23"/>
      <c r="G624" s="23"/>
      <c r="H624" s="23"/>
      <c r="I624" s="24"/>
      <c r="J624" s="24"/>
      <c r="K624" s="98"/>
      <c r="L624" s="27"/>
    </row>
    <row r="625" spans="1:12" ht="20.25" x14ac:dyDescent="0.25">
      <c r="A625" s="96"/>
      <c r="B625" s="97"/>
      <c r="C625" s="95"/>
      <c r="D625" s="169" t="s">
        <v>444</v>
      </c>
      <c r="E625" s="22" t="s">
        <v>92</v>
      </c>
      <c r="F625" s="23">
        <f>SUM(F627:F628)</f>
        <v>217.12515999999999</v>
      </c>
      <c r="G625" s="23">
        <f>SUM(G627:G628)</f>
        <v>0</v>
      </c>
      <c r="H625" s="23">
        <f>SUM(H627:H628)</f>
        <v>0</v>
      </c>
      <c r="I625" s="24">
        <f t="shared" si="166"/>
        <v>0</v>
      </c>
      <c r="J625" s="24">
        <f t="shared" si="165"/>
        <v>0</v>
      </c>
      <c r="K625" s="98"/>
      <c r="L625" s="27"/>
    </row>
    <row r="626" spans="1:12" ht="20.25" x14ac:dyDescent="0.25">
      <c r="A626" s="96"/>
      <c r="B626" s="97"/>
      <c r="C626" s="95"/>
      <c r="D626" s="169"/>
      <c r="E626" s="22" t="s">
        <v>0</v>
      </c>
      <c r="F626" s="23"/>
      <c r="G626" s="23"/>
      <c r="H626" s="23"/>
      <c r="I626" s="24"/>
      <c r="J626" s="24"/>
      <c r="K626" s="98"/>
      <c r="L626" s="27"/>
    </row>
    <row r="627" spans="1:12" ht="40.5" x14ac:dyDescent="0.25">
      <c r="A627" s="96"/>
      <c r="B627" s="97"/>
      <c r="C627" s="95"/>
      <c r="D627" s="169"/>
      <c r="E627" s="22" t="s">
        <v>93</v>
      </c>
      <c r="F627" s="23">
        <v>217.12515999999999</v>
      </c>
      <c r="G627" s="23">
        <v>0</v>
      </c>
      <c r="H627" s="23">
        <v>0</v>
      </c>
      <c r="I627" s="24">
        <f t="shared" si="166"/>
        <v>0</v>
      </c>
      <c r="J627" s="24">
        <f t="shared" si="165"/>
        <v>0</v>
      </c>
      <c r="K627" s="98"/>
      <c r="L627" s="27"/>
    </row>
    <row r="628" spans="1:12" ht="40.5" x14ac:dyDescent="0.25">
      <c r="A628" s="96"/>
      <c r="B628" s="97"/>
      <c r="C628" s="95"/>
      <c r="D628" s="169"/>
      <c r="E628" s="22" t="s">
        <v>94</v>
      </c>
      <c r="F628" s="23"/>
      <c r="G628" s="23"/>
      <c r="H628" s="23"/>
      <c r="I628" s="24"/>
      <c r="J628" s="24"/>
      <c r="K628" s="98"/>
      <c r="L628" s="27"/>
    </row>
    <row r="629" spans="1:12" ht="20.25" x14ac:dyDescent="0.25">
      <c r="A629" s="96"/>
      <c r="B629" s="97"/>
      <c r="C629" s="95"/>
      <c r="D629" s="169" t="s">
        <v>455</v>
      </c>
      <c r="E629" s="22" t="s">
        <v>92</v>
      </c>
      <c r="F629" s="23">
        <f>SUM(F631:F632)</f>
        <v>27782.12484</v>
      </c>
      <c r="G629" s="23">
        <f>SUM(G631:G632)</f>
        <v>0</v>
      </c>
      <c r="H629" s="23">
        <f>SUM(H631:H632)</f>
        <v>0</v>
      </c>
      <c r="I629" s="24">
        <f t="shared" ref="I629" si="170">G629/F629*100</f>
        <v>0</v>
      </c>
      <c r="J629" s="24">
        <f t="shared" ref="J629" si="171">IFERROR(H629/G629*100,0)</f>
        <v>0</v>
      </c>
      <c r="K629" s="98"/>
      <c r="L629" s="27"/>
    </row>
    <row r="630" spans="1:12" ht="20.25" x14ac:dyDescent="0.25">
      <c r="A630" s="96"/>
      <c r="B630" s="97"/>
      <c r="C630" s="95"/>
      <c r="D630" s="169"/>
      <c r="E630" s="22" t="s">
        <v>0</v>
      </c>
      <c r="F630" s="23"/>
      <c r="G630" s="23"/>
      <c r="H630" s="23"/>
      <c r="I630" s="24"/>
      <c r="J630" s="24"/>
      <c r="K630" s="98"/>
      <c r="L630" s="27"/>
    </row>
    <row r="631" spans="1:12" ht="40.5" x14ac:dyDescent="0.25">
      <c r="A631" s="96"/>
      <c r="B631" s="97"/>
      <c r="C631" s="95"/>
      <c r="D631" s="169"/>
      <c r="E631" s="22" t="s">
        <v>93</v>
      </c>
      <c r="F631" s="23">
        <v>27782.12484</v>
      </c>
      <c r="G631" s="23">
        <v>0</v>
      </c>
      <c r="H631" s="23">
        <v>0</v>
      </c>
      <c r="I631" s="24">
        <f t="shared" ref="I631" si="172">G631/F631*100</f>
        <v>0</v>
      </c>
      <c r="J631" s="24">
        <f t="shared" ref="J631" si="173">IFERROR(H631/G631*100,0)</f>
        <v>0</v>
      </c>
      <c r="K631" s="98"/>
      <c r="L631" s="27"/>
    </row>
    <row r="632" spans="1:12" ht="40.5" x14ac:dyDescent="0.25">
      <c r="A632" s="96"/>
      <c r="B632" s="97"/>
      <c r="C632" s="95"/>
      <c r="D632" s="169"/>
      <c r="E632" s="22" t="s">
        <v>94</v>
      </c>
      <c r="F632" s="23"/>
      <c r="G632" s="23"/>
      <c r="H632" s="23"/>
      <c r="I632" s="24"/>
      <c r="J632" s="24"/>
      <c r="K632" s="98"/>
      <c r="L632" s="27"/>
    </row>
    <row r="633" spans="1:12" ht="20.25" x14ac:dyDescent="0.25">
      <c r="A633" s="96"/>
      <c r="B633" s="97"/>
      <c r="C633" s="95"/>
      <c r="D633" s="169" t="s">
        <v>445</v>
      </c>
      <c r="E633" s="22" t="s">
        <v>92</v>
      </c>
      <c r="F633" s="23">
        <f>SUM(F635:F636)</f>
        <v>858.75</v>
      </c>
      <c r="G633" s="23">
        <f>SUM(G635:G636)</f>
        <v>0</v>
      </c>
      <c r="H633" s="23">
        <f>SUM(H635:H636)</f>
        <v>0</v>
      </c>
      <c r="I633" s="24">
        <f t="shared" si="166"/>
        <v>0</v>
      </c>
      <c r="J633" s="24">
        <f t="shared" si="165"/>
        <v>0</v>
      </c>
      <c r="K633" s="98"/>
      <c r="L633" s="27"/>
    </row>
    <row r="634" spans="1:12" ht="20.25" x14ac:dyDescent="0.25">
      <c r="A634" s="96"/>
      <c r="B634" s="97"/>
      <c r="C634" s="95"/>
      <c r="D634" s="169"/>
      <c r="E634" s="22" t="s">
        <v>0</v>
      </c>
      <c r="F634" s="23"/>
      <c r="G634" s="23"/>
      <c r="H634" s="23"/>
      <c r="I634" s="24"/>
      <c r="J634" s="24"/>
      <c r="K634" s="98"/>
      <c r="L634" s="27"/>
    </row>
    <row r="635" spans="1:12" ht="40.5" x14ac:dyDescent="0.25">
      <c r="A635" s="96"/>
      <c r="B635" s="97"/>
      <c r="C635" s="95"/>
      <c r="D635" s="169"/>
      <c r="E635" s="22" t="s">
        <v>93</v>
      </c>
      <c r="F635" s="128">
        <v>858.75</v>
      </c>
      <c r="G635" s="23">
        <v>0</v>
      </c>
      <c r="H635" s="23">
        <v>0</v>
      </c>
      <c r="I635" s="24">
        <f t="shared" si="166"/>
        <v>0</v>
      </c>
      <c r="J635" s="24">
        <f t="shared" si="165"/>
        <v>0</v>
      </c>
      <c r="K635" s="98"/>
      <c r="L635" s="27"/>
    </row>
    <row r="636" spans="1:12" ht="40.5" x14ac:dyDescent="0.25">
      <c r="A636" s="96"/>
      <c r="B636" s="97"/>
      <c r="C636" s="95"/>
      <c r="D636" s="169"/>
      <c r="E636" s="22" t="s">
        <v>94</v>
      </c>
      <c r="F636" s="23"/>
      <c r="G636" s="23"/>
      <c r="H636" s="23"/>
      <c r="I636" s="24"/>
      <c r="J636" s="24"/>
      <c r="K636" s="98"/>
      <c r="L636" s="27"/>
    </row>
    <row r="637" spans="1:12" ht="20.25" customHeight="1" x14ac:dyDescent="0.25">
      <c r="A637" s="160" t="s">
        <v>69</v>
      </c>
      <c r="B637" s="179" t="s">
        <v>149</v>
      </c>
      <c r="C637" s="182"/>
      <c r="D637" s="179"/>
      <c r="E637" s="2" t="s">
        <v>92</v>
      </c>
      <c r="F637" s="3">
        <f>F639+F640</f>
        <v>796026.85</v>
      </c>
      <c r="G637" s="3">
        <f>G639+G640</f>
        <v>397025.58999999997</v>
      </c>
      <c r="H637" s="3">
        <f>H639+H640</f>
        <v>352418.99</v>
      </c>
      <c r="I637" s="4">
        <f t="shared" si="166"/>
        <v>49.875904311519136</v>
      </c>
      <c r="J637" s="4">
        <f t="shared" si="165"/>
        <v>88.764804807669961</v>
      </c>
      <c r="K637" s="176" t="s">
        <v>150</v>
      </c>
      <c r="L637" s="168"/>
    </row>
    <row r="638" spans="1:12" ht="20.25" x14ac:dyDescent="0.25">
      <c r="A638" s="161"/>
      <c r="B638" s="180"/>
      <c r="C638" s="183"/>
      <c r="D638" s="180"/>
      <c r="E638" s="2" t="s">
        <v>0</v>
      </c>
      <c r="F638" s="3"/>
      <c r="G638" s="3"/>
      <c r="H638" s="3"/>
      <c r="I638" s="4"/>
      <c r="J638" s="4"/>
      <c r="K638" s="177"/>
      <c r="L638" s="168"/>
    </row>
    <row r="639" spans="1:12" ht="61.5" customHeight="1" x14ac:dyDescent="0.25">
      <c r="A639" s="161"/>
      <c r="B639" s="180"/>
      <c r="C639" s="183"/>
      <c r="D639" s="180"/>
      <c r="E639" s="2" t="s">
        <v>93</v>
      </c>
      <c r="F639" s="3">
        <f>F644+F648+F652</f>
        <v>756225.5</v>
      </c>
      <c r="G639" s="3">
        <f t="shared" ref="G639:H639" si="174">G644+G648+G652</f>
        <v>377174.31</v>
      </c>
      <c r="H639" s="3">
        <f t="shared" si="174"/>
        <v>334798.03999999998</v>
      </c>
      <c r="I639" s="4">
        <f t="shared" si="166"/>
        <v>49.875904740054388</v>
      </c>
      <c r="J639" s="4">
        <f t="shared" si="165"/>
        <v>88.764804792776047</v>
      </c>
      <c r="K639" s="177"/>
      <c r="L639" s="168"/>
    </row>
    <row r="640" spans="1:12" ht="67.5" customHeight="1" x14ac:dyDescent="0.25">
      <c r="A640" s="162"/>
      <c r="B640" s="181"/>
      <c r="C640" s="184"/>
      <c r="D640" s="181"/>
      <c r="E640" s="2" t="s">
        <v>94</v>
      </c>
      <c r="F640" s="3">
        <f>F645+F649+F653</f>
        <v>39801.35</v>
      </c>
      <c r="G640" s="3">
        <f t="shared" ref="G640:H640" si="175">G645+G649+G653</f>
        <v>19851.28</v>
      </c>
      <c r="H640" s="3">
        <f t="shared" si="175"/>
        <v>17620.95</v>
      </c>
      <c r="I640" s="4">
        <f t="shared" si="166"/>
        <v>49.875896169351037</v>
      </c>
      <c r="J640" s="4">
        <f t="shared" si="165"/>
        <v>88.764805090654107</v>
      </c>
      <c r="K640" s="178"/>
      <c r="L640" s="168"/>
    </row>
    <row r="641" spans="1:12" ht="20.25" x14ac:dyDescent="0.3">
      <c r="A641" s="32"/>
      <c r="B641" s="33" t="s">
        <v>0</v>
      </c>
      <c r="C641" s="35"/>
      <c r="D641" s="36"/>
      <c r="E641" s="2"/>
      <c r="F641" s="3"/>
      <c r="G641" s="3"/>
      <c r="H641" s="3"/>
      <c r="I641" s="4"/>
      <c r="J641" s="4"/>
      <c r="K641" s="37"/>
      <c r="L641" s="34"/>
    </row>
    <row r="642" spans="1:12" ht="20.25" customHeight="1" x14ac:dyDescent="0.25">
      <c r="A642" s="151" t="s">
        <v>367</v>
      </c>
      <c r="B642" s="148"/>
      <c r="C642" s="157" t="s">
        <v>179</v>
      </c>
      <c r="D642" s="138" t="s">
        <v>70</v>
      </c>
      <c r="E642" s="22" t="s">
        <v>92</v>
      </c>
      <c r="F642" s="23">
        <f t="shared" ref="F642:H642" si="176">F644+F645</f>
        <v>542901.57999999996</v>
      </c>
      <c r="G642" s="23">
        <f t="shared" si="176"/>
        <v>288856.46000000002</v>
      </c>
      <c r="H642" s="23">
        <f t="shared" si="176"/>
        <v>244249.87</v>
      </c>
      <c r="I642" s="24">
        <f t="shared" si="166"/>
        <v>53.206045191469151</v>
      </c>
      <c r="J642" s="24">
        <f t="shared" si="165"/>
        <v>84.557523830348117</v>
      </c>
      <c r="K642" s="141"/>
      <c r="L642" s="156"/>
    </row>
    <row r="643" spans="1:12" ht="20.25" x14ac:dyDescent="0.25">
      <c r="A643" s="152"/>
      <c r="B643" s="149"/>
      <c r="C643" s="158"/>
      <c r="D643" s="139"/>
      <c r="E643" s="22" t="s">
        <v>0</v>
      </c>
      <c r="F643" s="23"/>
      <c r="G643" s="23"/>
      <c r="H643" s="23"/>
      <c r="I643" s="24"/>
      <c r="J643" s="24"/>
      <c r="K643" s="142"/>
      <c r="L643" s="156"/>
    </row>
    <row r="644" spans="1:12" ht="40.5" x14ac:dyDescent="0.25">
      <c r="A644" s="152"/>
      <c r="B644" s="149"/>
      <c r="C644" s="158"/>
      <c r="D644" s="139"/>
      <c r="E644" s="22" t="s">
        <v>93</v>
      </c>
      <c r="F644" s="125">
        <v>515756.5</v>
      </c>
      <c r="G644" s="125">
        <v>274413.64</v>
      </c>
      <c r="H644" s="125">
        <v>232037.38</v>
      </c>
      <c r="I644" s="24">
        <f t="shared" si="166"/>
        <v>53.206045876300159</v>
      </c>
      <c r="J644" s="24">
        <f t="shared" si="165"/>
        <v>84.557524181378156</v>
      </c>
      <c r="K644" s="142"/>
      <c r="L644" s="156"/>
    </row>
    <row r="645" spans="1:12" ht="40.5" x14ac:dyDescent="0.25">
      <c r="A645" s="153"/>
      <c r="B645" s="150"/>
      <c r="C645" s="158"/>
      <c r="D645" s="140"/>
      <c r="E645" s="22" t="s">
        <v>94</v>
      </c>
      <c r="F645" s="125">
        <v>27145.08</v>
      </c>
      <c r="G645" s="125">
        <v>14442.82</v>
      </c>
      <c r="H645" s="125">
        <v>12212.49</v>
      </c>
      <c r="I645" s="24">
        <f t="shared" si="166"/>
        <v>53.206032179680442</v>
      </c>
      <c r="J645" s="24">
        <f t="shared" si="165"/>
        <v>84.557517160776086</v>
      </c>
      <c r="K645" s="143"/>
      <c r="L645" s="156"/>
    </row>
    <row r="646" spans="1:12" ht="20.25" customHeight="1" x14ac:dyDescent="0.25">
      <c r="A646" s="151" t="s">
        <v>368</v>
      </c>
      <c r="B646" s="148"/>
      <c r="C646" s="158"/>
      <c r="D646" s="138" t="s">
        <v>71</v>
      </c>
      <c r="E646" s="22" t="s">
        <v>92</v>
      </c>
      <c r="F646" s="23">
        <f t="shared" ref="F646:H646" si="177">F648+F649</f>
        <v>149332.74000000002</v>
      </c>
      <c r="G646" s="23">
        <f t="shared" si="177"/>
        <v>62629.590000000004</v>
      </c>
      <c r="H646" s="23">
        <f t="shared" si="177"/>
        <v>62629.58</v>
      </c>
      <c r="I646" s="24">
        <f t="shared" si="166"/>
        <v>41.939624224399822</v>
      </c>
      <c r="J646" s="24">
        <f t="shared" si="165"/>
        <v>99.999984033106387</v>
      </c>
      <c r="K646" s="141"/>
      <c r="L646" s="156"/>
    </row>
    <row r="647" spans="1:12" ht="20.25" x14ac:dyDescent="0.25">
      <c r="A647" s="152"/>
      <c r="B647" s="149"/>
      <c r="C647" s="158"/>
      <c r="D647" s="139"/>
      <c r="E647" s="22" t="s">
        <v>0</v>
      </c>
      <c r="F647" s="23"/>
      <c r="G647" s="23"/>
      <c r="H647" s="23"/>
      <c r="I647" s="24"/>
      <c r="J647" s="24"/>
      <c r="K647" s="142"/>
      <c r="L647" s="156"/>
    </row>
    <row r="648" spans="1:12" ht="40.5" x14ac:dyDescent="0.25">
      <c r="A648" s="152"/>
      <c r="B648" s="149"/>
      <c r="C648" s="158"/>
      <c r="D648" s="139"/>
      <c r="E648" s="22" t="s">
        <v>93</v>
      </c>
      <c r="F648" s="125">
        <v>141866.1</v>
      </c>
      <c r="G648" s="125">
        <v>59498.11</v>
      </c>
      <c r="H648" s="125">
        <v>59498.1</v>
      </c>
      <c r="I648" s="24">
        <f t="shared" si="166"/>
        <v>41.939624758839493</v>
      </c>
      <c r="J648" s="24">
        <f t="shared" si="165"/>
        <v>99.999983192743429</v>
      </c>
      <c r="K648" s="142"/>
      <c r="L648" s="156"/>
    </row>
    <row r="649" spans="1:12" ht="40.5" x14ac:dyDescent="0.25">
      <c r="A649" s="153"/>
      <c r="B649" s="150"/>
      <c r="C649" s="158"/>
      <c r="D649" s="140"/>
      <c r="E649" s="22" t="s">
        <v>94</v>
      </c>
      <c r="F649" s="125">
        <v>7466.64</v>
      </c>
      <c r="G649" s="125">
        <v>3131.48</v>
      </c>
      <c r="H649" s="125">
        <v>3131.48</v>
      </c>
      <c r="I649" s="24">
        <f t="shared" si="166"/>
        <v>41.939614070050247</v>
      </c>
      <c r="J649" s="24">
        <f t="shared" si="165"/>
        <v>100</v>
      </c>
      <c r="K649" s="143"/>
      <c r="L649" s="156"/>
    </row>
    <row r="650" spans="1:12" ht="20.25" customHeight="1" x14ac:dyDescent="0.25">
      <c r="A650" s="151" t="s">
        <v>369</v>
      </c>
      <c r="B650" s="148"/>
      <c r="C650" s="158"/>
      <c r="D650" s="138" t="s">
        <v>72</v>
      </c>
      <c r="E650" s="22" t="s">
        <v>92</v>
      </c>
      <c r="F650" s="23">
        <f t="shared" ref="F650:H650" si="178">F652+F653</f>
        <v>103792.53</v>
      </c>
      <c r="G650" s="23">
        <f t="shared" si="178"/>
        <v>45539.54</v>
      </c>
      <c r="H650" s="23">
        <f t="shared" si="178"/>
        <v>45539.54</v>
      </c>
      <c r="I650" s="24">
        <f t="shared" si="166"/>
        <v>43.875546727688402</v>
      </c>
      <c r="J650" s="24">
        <f t="shared" si="165"/>
        <v>100</v>
      </c>
      <c r="K650" s="141"/>
      <c r="L650" s="156"/>
    </row>
    <row r="651" spans="1:12" ht="30.75" customHeight="1" x14ac:dyDescent="0.25">
      <c r="A651" s="152"/>
      <c r="B651" s="149"/>
      <c r="C651" s="158"/>
      <c r="D651" s="139"/>
      <c r="E651" s="22" t="s">
        <v>0</v>
      </c>
      <c r="F651" s="23"/>
      <c r="G651" s="23"/>
      <c r="H651" s="23"/>
      <c r="I651" s="24"/>
      <c r="J651" s="24"/>
      <c r="K651" s="142"/>
      <c r="L651" s="156"/>
    </row>
    <row r="652" spans="1:12" ht="42" customHeight="1" x14ac:dyDescent="0.25">
      <c r="A652" s="152"/>
      <c r="B652" s="149"/>
      <c r="C652" s="158"/>
      <c r="D652" s="139"/>
      <c r="E652" s="22" t="s">
        <v>93</v>
      </c>
      <c r="F652" s="125">
        <v>98602.9</v>
      </c>
      <c r="G652" s="125">
        <v>43262.559999999998</v>
      </c>
      <c r="H652" s="125">
        <v>43262.559999999998</v>
      </c>
      <c r="I652" s="24">
        <f t="shared" si="166"/>
        <v>43.875545242584138</v>
      </c>
      <c r="J652" s="24">
        <f t="shared" si="165"/>
        <v>100</v>
      </c>
      <c r="K652" s="142"/>
      <c r="L652" s="156"/>
    </row>
    <row r="653" spans="1:12" ht="40.5" customHeight="1" x14ac:dyDescent="0.25">
      <c r="A653" s="153"/>
      <c r="B653" s="150"/>
      <c r="C653" s="159"/>
      <c r="D653" s="140"/>
      <c r="E653" s="22" t="s">
        <v>94</v>
      </c>
      <c r="F653" s="125">
        <v>5189.63</v>
      </c>
      <c r="G653" s="125">
        <v>2276.98</v>
      </c>
      <c r="H653" s="125">
        <v>2276.98</v>
      </c>
      <c r="I653" s="24">
        <f t="shared" si="166"/>
        <v>43.87557494464923</v>
      </c>
      <c r="J653" s="24">
        <f t="shared" si="165"/>
        <v>100</v>
      </c>
      <c r="K653" s="143"/>
      <c r="L653" s="156"/>
    </row>
    <row r="654" spans="1:12" ht="20.25" customHeight="1" x14ac:dyDescent="0.25">
      <c r="A654" s="160" t="s">
        <v>143</v>
      </c>
      <c r="B654" s="179" t="s">
        <v>151</v>
      </c>
      <c r="C654" s="182"/>
      <c r="D654" s="179"/>
      <c r="E654" s="2" t="s">
        <v>92</v>
      </c>
      <c r="F654" s="3">
        <f>F656+F657</f>
        <v>728</v>
      </c>
      <c r="G654" s="3">
        <f>G656+G657</f>
        <v>0</v>
      </c>
      <c r="H654" s="3">
        <f>H656+H657</f>
        <v>0</v>
      </c>
      <c r="I654" s="4">
        <f t="shared" si="166"/>
        <v>0</v>
      </c>
      <c r="J654" s="4">
        <f t="shared" si="165"/>
        <v>0</v>
      </c>
      <c r="K654" s="176" t="s">
        <v>98</v>
      </c>
      <c r="L654" s="168"/>
    </row>
    <row r="655" spans="1:12" ht="20.25" customHeight="1" x14ac:dyDescent="0.25">
      <c r="A655" s="161"/>
      <c r="B655" s="180"/>
      <c r="C655" s="183"/>
      <c r="D655" s="180"/>
      <c r="E655" s="2" t="s">
        <v>0</v>
      </c>
      <c r="F655" s="3"/>
      <c r="G655" s="3"/>
      <c r="H655" s="3"/>
      <c r="I655" s="4"/>
      <c r="J655" s="4"/>
      <c r="K655" s="177"/>
      <c r="L655" s="168"/>
    </row>
    <row r="656" spans="1:12" ht="40.5" x14ac:dyDescent="0.25">
      <c r="A656" s="161"/>
      <c r="B656" s="180"/>
      <c r="C656" s="183"/>
      <c r="D656" s="180"/>
      <c r="E656" s="2" t="s">
        <v>93</v>
      </c>
      <c r="F656" s="3">
        <f>F661</f>
        <v>691.6</v>
      </c>
      <c r="G656" s="3">
        <f t="shared" ref="G656:H656" si="179">G661</f>
        <v>0</v>
      </c>
      <c r="H656" s="3">
        <f t="shared" si="179"/>
        <v>0</v>
      </c>
      <c r="I656" s="4">
        <f t="shared" si="166"/>
        <v>0</v>
      </c>
      <c r="J656" s="4">
        <f t="shared" si="165"/>
        <v>0</v>
      </c>
      <c r="K656" s="177"/>
      <c r="L656" s="168"/>
    </row>
    <row r="657" spans="1:12" ht="113.25" customHeight="1" x14ac:dyDescent="0.25">
      <c r="A657" s="162"/>
      <c r="B657" s="181"/>
      <c r="C657" s="184"/>
      <c r="D657" s="181"/>
      <c r="E657" s="2" t="s">
        <v>94</v>
      </c>
      <c r="F657" s="3">
        <f>F662</f>
        <v>36.4</v>
      </c>
      <c r="G657" s="3">
        <f t="shared" ref="G657:H657" si="180">G662</f>
        <v>0</v>
      </c>
      <c r="H657" s="3">
        <f t="shared" si="180"/>
        <v>0</v>
      </c>
      <c r="I657" s="4">
        <f t="shared" si="166"/>
        <v>0</v>
      </c>
      <c r="J657" s="4">
        <f t="shared" si="165"/>
        <v>0</v>
      </c>
      <c r="K657" s="178"/>
      <c r="L657" s="168"/>
    </row>
    <row r="658" spans="1:12" ht="18.75" customHeight="1" x14ac:dyDescent="0.3">
      <c r="A658" s="32"/>
      <c r="B658" s="33" t="s">
        <v>0</v>
      </c>
      <c r="C658" s="35"/>
      <c r="D658" s="36"/>
      <c r="E658" s="2"/>
      <c r="F658" s="3"/>
      <c r="G658" s="3"/>
      <c r="H658" s="3"/>
      <c r="I658" s="4"/>
      <c r="J658" s="4"/>
      <c r="K658" s="37"/>
      <c r="L658" s="34"/>
    </row>
    <row r="659" spans="1:12" ht="20.25" customHeight="1" x14ac:dyDescent="0.25">
      <c r="A659" s="151" t="s">
        <v>370</v>
      </c>
      <c r="B659" s="148"/>
      <c r="C659" s="157" t="s">
        <v>204</v>
      </c>
      <c r="D659" s="138" t="s">
        <v>152</v>
      </c>
      <c r="E659" s="22" t="s">
        <v>92</v>
      </c>
      <c r="F659" s="23">
        <f t="shared" ref="F659:H659" si="181">F661+F662</f>
        <v>728</v>
      </c>
      <c r="G659" s="23">
        <f t="shared" si="181"/>
        <v>0</v>
      </c>
      <c r="H659" s="23">
        <f t="shared" si="181"/>
        <v>0</v>
      </c>
      <c r="I659" s="24">
        <f t="shared" ref="I659:I720" si="182">G659/F659*100</f>
        <v>0</v>
      </c>
      <c r="J659" s="24">
        <f t="shared" ref="J659:J720" si="183">IFERROR(H659/G659*100,0)</f>
        <v>0</v>
      </c>
      <c r="K659" s="141"/>
      <c r="L659" s="144"/>
    </row>
    <row r="660" spans="1:12" ht="27.75" customHeight="1" x14ac:dyDescent="0.25">
      <c r="A660" s="152"/>
      <c r="B660" s="149"/>
      <c r="C660" s="158"/>
      <c r="D660" s="139"/>
      <c r="E660" s="22" t="s">
        <v>0</v>
      </c>
      <c r="F660" s="23"/>
      <c r="G660" s="23"/>
      <c r="H660" s="23"/>
      <c r="I660" s="24"/>
      <c r="J660" s="24"/>
      <c r="K660" s="142"/>
      <c r="L660" s="145"/>
    </row>
    <row r="661" spans="1:12" ht="94.5" customHeight="1" x14ac:dyDescent="0.25">
      <c r="A661" s="152"/>
      <c r="B661" s="149"/>
      <c r="C661" s="158"/>
      <c r="D661" s="139"/>
      <c r="E661" s="22" t="s">
        <v>93</v>
      </c>
      <c r="F661" s="23">
        <v>691.6</v>
      </c>
      <c r="G661" s="23">
        <v>0</v>
      </c>
      <c r="H661" s="23">
        <v>0</v>
      </c>
      <c r="I661" s="24">
        <f t="shared" si="182"/>
        <v>0</v>
      </c>
      <c r="J661" s="24">
        <f t="shared" si="183"/>
        <v>0</v>
      </c>
      <c r="K661" s="142"/>
      <c r="L661" s="145"/>
    </row>
    <row r="662" spans="1:12" ht="130.5" customHeight="1" x14ac:dyDescent="0.25">
      <c r="A662" s="153"/>
      <c r="B662" s="150"/>
      <c r="C662" s="159"/>
      <c r="D662" s="140"/>
      <c r="E662" s="22" t="s">
        <v>94</v>
      </c>
      <c r="F662" s="23">
        <v>36.4</v>
      </c>
      <c r="G662" s="23">
        <v>0</v>
      </c>
      <c r="H662" s="23">
        <v>0</v>
      </c>
      <c r="I662" s="24">
        <f t="shared" si="182"/>
        <v>0</v>
      </c>
      <c r="J662" s="24">
        <f t="shared" si="183"/>
        <v>0</v>
      </c>
      <c r="K662" s="143"/>
      <c r="L662" s="146"/>
    </row>
    <row r="663" spans="1:12" ht="20.25" customHeight="1" x14ac:dyDescent="0.25">
      <c r="A663" s="160" t="s">
        <v>75</v>
      </c>
      <c r="B663" s="179" t="s">
        <v>153</v>
      </c>
      <c r="C663" s="182"/>
      <c r="D663" s="179"/>
      <c r="E663" s="2" t="s">
        <v>92</v>
      </c>
      <c r="F663" s="3">
        <f>F665+F666</f>
        <v>91718.315789999993</v>
      </c>
      <c r="G663" s="3">
        <f t="shared" ref="G663:H663" si="184">G665+G666</f>
        <v>91539.189500000008</v>
      </c>
      <c r="H663" s="3">
        <f t="shared" si="184"/>
        <v>10347.1895</v>
      </c>
      <c r="I663" s="4">
        <f t="shared" si="182"/>
        <v>99.804699542880698</v>
      </c>
      <c r="J663" s="4">
        <f t="shared" si="183"/>
        <v>11.303562503139707</v>
      </c>
      <c r="K663" s="176" t="s">
        <v>154</v>
      </c>
      <c r="L663" s="168"/>
    </row>
    <row r="664" spans="1:12" ht="20.25" customHeight="1" x14ac:dyDescent="0.25">
      <c r="A664" s="161"/>
      <c r="B664" s="180"/>
      <c r="C664" s="183"/>
      <c r="D664" s="180"/>
      <c r="E664" s="2" t="s">
        <v>0</v>
      </c>
      <c r="F664" s="3"/>
      <c r="G664" s="4"/>
      <c r="H664" s="4"/>
      <c r="I664" s="4"/>
      <c r="J664" s="4"/>
      <c r="K664" s="177"/>
      <c r="L664" s="168"/>
    </row>
    <row r="665" spans="1:12" ht="40.5" x14ac:dyDescent="0.25">
      <c r="A665" s="161"/>
      <c r="B665" s="180"/>
      <c r="C665" s="183"/>
      <c r="D665" s="180"/>
      <c r="E665" s="2" t="s">
        <v>93</v>
      </c>
      <c r="F665" s="3">
        <f t="shared" ref="F665:H666" si="185">SUM(F670+F674)</f>
        <v>87132</v>
      </c>
      <c r="G665" s="3">
        <f t="shared" si="185"/>
        <v>86961.83</v>
      </c>
      <c r="H665" s="3">
        <f t="shared" si="185"/>
        <v>9829.83</v>
      </c>
      <c r="I665" s="4">
        <f t="shared" si="182"/>
        <v>99.804698618188496</v>
      </c>
      <c r="J665" s="4">
        <f t="shared" si="183"/>
        <v>11.303614470854626</v>
      </c>
      <c r="K665" s="177"/>
      <c r="L665" s="168"/>
    </row>
    <row r="666" spans="1:12" ht="40.5" x14ac:dyDescent="0.25">
      <c r="A666" s="162"/>
      <c r="B666" s="181"/>
      <c r="C666" s="184"/>
      <c r="D666" s="181"/>
      <c r="E666" s="2" t="s">
        <v>94</v>
      </c>
      <c r="F666" s="3">
        <f t="shared" si="185"/>
        <v>4586.3157899999997</v>
      </c>
      <c r="G666" s="3">
        <f t="shared" si="185"/>
        <v>4577.3594999999996</v>
      </c>
      <c r="H666" s="3">
        <f t="shared" si="185"/>
        <v>517.35950000000003</v>
      </c>
      <c r="I666" s="4">
        <f t="shared" si="182"/>
        <v>99.804717110419475</v>
      </c>
      <c r="J666" s="4">
        <f t="shared" si="183"/>
        <v>11.30257520738758</v>
      </c>
      <c r="K666" s="178"/>
      <c r="L666" s="168"/>
    </row>
    <row r="667" spans="1:12" ht="20.25" x14ac:dyDescent="0.3">
      <c r="A667" s="32"/>
      <c r="B667" s="33" t="s">
        <v>0</v>
      </c>
      <c r="C667" s="35"/>
      <c r="D667" s="36"/>
      <c r="E667" s="2"/>
      <c r="F667" s="3"/>
      <c r="G667" s="3"/>
      <c r="H667" s="3"/>
      <c r="I667" s="4"/>
      <c r="J667" s="4"/>
      <c r="K667" s="37"/>
      <c r="L667" s="34"/>
    </row>
    <row r="668" spans="1:12" ht="20.25" customHeight="1" x14ac:dyDescent="0.25">
      <c r="A668" s="151" t="s">
        <v>371</v>
      </c>
      <c r="B668" s="148"/>
      <c r="C668" s="157" t="s">
        <v>416</v>
      </c>
      <c r="D668" s="138" t="s">
        <v>448</v>
      </c>
      <c r="E668" s="22" t="s">
        <v>92</v>
      </c>
      <c r="F668" s="23">
        <f>F670+F671</f>
        <v>81192</v>
      </c>
      <c r="G668" s="23">
        <f t="shared" ref="G668:H668" si="186">G670+G671</f>
        <v>81192</v>
      </c>
      <c r="H668" s="23">
        <f t="shared" si="186"/>
        <v>0</v>
      </c>
      <c r="I668" s="24">
        <f t="shared" si="182"/>
        <v>100</v>
      </c>
      <c r="J668" s="24">
        <f t="shared" si="183"/>
        <v>0</v>
      </c>
      <c r="K668" s="141"/>
      <c r="L668" s="144"/>
    </row>
    <row r="669" spans="1:12" ht="20.25" x14ac:dyDescent="0.25">
      <c r="A669" s="152"/>
      <c r="B669" s="149"/>
      <c r="C669" s="158"/>
      <c r="D669" s="139"/>
      <c r="E669" s="22" t="s">
        <v>0</v>
      </c>
      <c r="F669" s="23"/>
      <c r="G669" s="23"/>
      <c r="H669" s="23"/>
      <c r="I669" s="24"/>
      <c r="J669" s="24"/>
      <c r="K669" s="142"/>
      <c r="L669" s="145"/>
    </row>
    <row r="670" spans="1:12" ht="42" customHeight="1" x14ac:dyDescent="0.25">
      <c r="A670" s="152"/>
      <c r="B670" s="149"/>
      <c r="C670" s="158"/>
      <c r="D670" s="139"/>
      <c r="E670" s="22" t="s">
        <v>93</v>
      </c>
      <c r="F670" s="23">
        <f>77.132*1000</f>
        <v>77132</v>
      </c>
      <c r="G670" s="23">
        <f>77.132*1000</f>
        <v>77132</v>
      </c>
      <c r="H670" s="23">
        <v>0</v>
      </c>
      <c r="I670" s="24">
        <f t="shared" si="182"/>
        <v>100</v>
      </c>
      <c r="J670" s="24">
        <f t="shared" si="183"/>
        <v>0</v>
      </c>
      <c r="K670" s="142"/>
      <c r="L670" s="145"/>
    </row>
    <row r="671" spans="1:12" ht="40.5" customHeight="1" x14ac:dyDescent="0.25">
      <c r="A671" s="153"/>
      <c r="B671" s="150"/>
      <c r="C671" s="158"/>
      <c r="D671" s="140"/>
      <c r="E671" s="22" t="s">
        <v>94</v>
      </c>
      <c r="F671" s="23">
        <f>4.06*1000</f>
        <v>4059.9999999999995</v>
      </c>
      <c r="G671" s="23">
        <f>4.06*1000</f>
        <v>4059.9999999999995</v>
      </c>
      <c r="H671" s="23">
        <v>0</v>
      </c>
      <c r="I671" s="24">
        <f t="shared" si="182"/>
        <v>100</v>
      </c>
      <c r="J671" s="24">
        <f t="shared" si="183"/>
        <v>0</v>
      </c>
      <c r="K671" s="143"/>
      <c r="L671" s="146"/>
    </row>
    <row r="672" spans="1:12" ht="24" customHeight="1" x14ac:dyDescent="0.25">
      <c r="A672" s="151" t="s">
        <v>372</v>
      </c>
      <c r="B672" s="148"/>
      <c r="C672" s="158"/>
      <c r="D672" s="138" t="s">
        <v>403</v>
      </c>
      <c r="E672" s="22" t="s">
        <v>92</v>
      </c>
      <c r="F672" s="23">
        <f>F674+F675</f>
        <v>10526.315790000001</v>
      </c>
      <c r="G672" s="23">
        <f t="shared" ref="G672:H672" si="187">G674+G675</f>
        <v>10347.1895</v>
      </c>
      <c r="H672" s="23">
        <f t="shared" si="187"/>
        <v>10347.1895</v>
      </c>
      <c r="I672" s="24">
        <f t="shared" si="182"/>
        <v>98.298300245085073</v>
      </c>
      <c r="J672" s="24">
        <f t="shared" si="183"/>
        <v>100</v>
      </c>
      <c r="K672" s="141"/>
      <c r="L672" s="156"/>
    </row>
    <row r="673" spans="1:12" ht="21" customHeight="1" x14ac:dyDescent="0.25">
      <c r="A673" s="152"/>
      <c r="B673" s="149"/>
      <c r="C673" s="158"/>
      <c r="D673" s="139"/>
      <c r="E673" s="22" t="s">
        <v>0</v>
      </c>
      <c r="F673" s="23"/>
      <c r="G673" s="23"/>
      <c r="H673" s="23"/>
      <c r="I673" s="24"/>
      <c r="J673" s="24"/>
      <c r="K673" s="142"/>
      <c r="L673" s="156"/>
    </row>
    <row r="674" spans="1:12" ht="40.5" customHeight="1" x14ac:dyDescent="0.25">
      <c r="A674" s="152"/>
      <c r="B674" s="149"/>
      <c r="C674" s="158"/>
      <c r="D674" s="139"/>
      <c r="E674" s="22" t="s">
        <v>93</v>
      </c>
      <c r="F674" s="23">
        <v>10000</v>
      </c>
      <c r="G674" s="23">
        <v>9829.83</v>
      </c>
      <c r="H674" s="23">
        <v>9829.83</v>
      </c>
      <c r="I674" s="24">
        <f t="shared" si="182"/>
        <v>98.298299999999998</v>
      </c>
      <c r="J674" s="24">
        <f t="shared" si="183"/>
        <v>100</v>
      </c>
      <c r="K674" s="142"/>
      <c r="L674" s="156"/>
    </row>
    <row r="675" spans="1:12" ht="86.25" customHeight="1" x14ac:dyDescent="0.25">
      <c r="A675" s="153"/>
      <c r="B675" s="150"/>
      <c r="C675" s="159"/>
      <c r="D675" s="140"/>
      <c r="E675" s="22" t="s">
        <v>94</v>
      </c>
      <c r="F675" s="23">
        <v>526.31578999999999</v>
      </c>
      <c r="G675" s="23">
        <v>517.35950000000003</v>
      </c>
      <c r="H675" s="23">
        <v>517.35950000000003</v>
      </c>
      <c r="I675" s="24">
        <f t="shared" si="182"/>
        <v>98.298304901701698</v>
      </c>
      <c r="J675" s="24">
        <f t="shared" si="183"/>
        <v>100</v>
      </c>
      <c r="K675" s="143"/>
      <c r="L675" s="156"/>
    </row>
    <row r="676" spans="1:12" ht="20.25" x14ac:dyDescent="0.25">
      <c r="A676" s="160" t="s">
        <v>208</v>
      </c>
      <c r="B676" s="165" t="s">
        <v>206</v>
      </c>
      <c r="C676" s="166"/>
      <c r="D676" s="165"/>
      <c r="E676" s="2" t="s">
        <v>92</v>
      </c>
      <c r="F676" s="3">
        <f>F678+F679</f>
        <v>13961.58</v>
      </c>
      <c r="G676" s="3">
        <f>G678+G679</f>
        <v>5094.4000000000005</v>
      </c>
      <c r="H676" s="3">
        <f>H678+H679</f>
        <v>4305.8</v>
      </c>
      <c r="I676" s="4">
        <f t="shared" si="182"/>
        <v>36.488706865555336</v>
      </c>
      <c r="J676" s="4">
        <f t="shared" si="183"/>
        <v>84.520257537688437</v>
      </c>
      <c r="K676" s="167" t="s">
        <v>205</v>
      </c>
      <c r="L676" s="168"/>
    </row>
    <row r="677" spans="1:12" ht="20.25" x14ac:dyDescent="0.25">
      <c r="A677" s="161"/>
      <c r="B677" s="165"/>
      <c r="C677" s="166"/>
      <c r="D677" s="165"/>
      <c r="E677" s="2" t="s">
        <v>0</v>
      </c>
      <c r="F677" s="3"/>
      <c r="G677" s="4"/>
      <c r="H677" s="4"/>
      <c r="I677" s="4"/>
      <c r="J677" s="4"/>
      <c r="K677" s="167"/>
      <c r="L677" s="168"/>
    </row>
    <row r="678" spans="1:12" ht="40.5" x14ac:dyDescent="0.25">
      <c r="A678" s="161"/>
      <c r="B678" s="165"/>
      <c r="C678" s="166"/>
      <c r="D678" s="165"/>
      <c r="E678" s="2" t="s">
        <v>93</v>
      </c>
      <c r="F678" s="3">
        <f>F683+F687+F691+F695+F699+F703+F707+F711+F715+F719+F723+F727</f>
        <v>13263.5</v>
      </c>
      <c r="G678" s="3">
        <f t="shared" ref="G678:H678" si="188">G683+G687+G691+G695+G699+G703+G707+G711+G715+G719+G723+G727</f>
        <v>4839.6900000000005</v>
      </c>
      <c r="H678" s="3">
        <f>H683+H687+H691+H695+H699+H703+H707+H711+H715+H719+H723+H727</f>
        <v>4090.52</v>
      </c>
      <c r="I678" s="4">
        <f t="shared" si="182"/>
        <v>36.488785011497718</v>
      </c>
      <c r="J678" s="4">
        <f t="shared" si="183"/>
        <v>84.520289522676023</v>
      </c>
      <c r="K678" s="167"/>
      <c r="L678" s="168"/>
    </row>
    <row r="679" spans="1:12" ht="40.5" x14ac:dyDescent="0.25">
      <c r="A679" s="162"/>
      <c r="B679" s="165"/>
      <c r="C679" s="166"/>
      <c r="D679" s="165"/>
      <c r="E679" s="2" t="s">
        <v>94</v>
      </c>
      <c r="F679" s="3">
        <f>F684+F688+F692+F696+F700+F704+F708+F712+F716+F720+F724+F728</f>
        <v>698.08</v>
      </c>
      <c r="G679" s="3">
        <f t="shared" ref="G679:H679" si="189">G684+G688+G692+G696+G700+G704+G708+G712+G716+G720+G724+G728</f>
        <v>254.70999999999998</v>
      </c>
      <c r="H679" s="3">
        <f t="shared" si="189"/>
        <v>215.28</v>
      </c>
      <c r="I679" s="4">
        <f t="shared" si="182"/>
        <v>36.487222094888835</v>
      </c>
      <c r="J679" s="4">
        <f t="shared" si="183"/>
        <v>84.519649797809279</v>
      </c>
      <c r="K679" s="167"/>
      <c r="L679" s="168"/>
    </row>
    <row r="680" spans="1:12" ht="20.25" x14ac:dyDescent="0.3">
      <c r="A680" s="32"/>
      <c r="B680" s="33" t="s">
        <v>0</v>
      </c>
      <c r="C680" s="35"/>
      <c r="D680" s="36"/>
      <c r="E680" s="2"/>
      <c r="F680" s="3"/>
      <c r="G680" s="3"/>
      <c r="H680" s="3"/>
      <c r="I680" s="4"/>
      <c r="J680" s="4"/>
      <c r="K680" s="37"/>
      <c r="L680" s="34"/>
    </row>
    <row r="681" spans="1:12" ht="20.25" x14ac:dyDescent="0.25">
      <c r="A681" s="147" t="s">
        <v>373</v>
      </c>
      <c r="B681" s="154"/>
      <c r="C681" s="157" t="s">
        <v>252</v>
      </c>
      <c r="D681" s="138" t="s">
        <v>404</v>
      </c>
      <c r="E681" s="22" t="s">
        <v>92</v>
      </c>
      <c r="F681" s="23">
        <f t="shared" ref="F681:H681" si="190">F683+F684</f>
        <v>2682.85</v>
      </c>
      <c r="G681" s="23">
        <f t="shared" si="190"/>
        <v>0</v>
      </c>
      <c r="H681" s="23">
        <f t="shared" si="190"/>
        <v>0</v>
      </c>
      <c r="I681" s="24">
        <f t="shared" si="182"/>
        <v>0</v>
      </c>
      <c r="J681" s="24">
        <f t="shared" si="183"/>
        <v>0</v>
      </c>
      <c r="K681" s="155"/>
      <c r="L681" s="156"/>
    </row>
    <row r="682" spans="1:12" ht="20.25" x14ac:dyDescent="0.25">
      <c r="A682" s="147"/>
      <c r="B682" s="154"/>
      <c r="C682" s="163"/>
      <c r="D682" s="139"/>
      <c r="E682" s="22" t="s">
        <v>0</v>
      </c>
      <c r="F682" s="23"/>
      <c r="G682" s="23"/>
      <c r="H682" s="23"/>
      <c r="I682" s="24"/>
      <c r="J682" s="24"/>
      <c r="K682" s="155"/>
      <c r="L682" s="156"/>
    </row>
    <row r="683" spans="1:12" ht="40.5" x14ac:dyDescent="0.25">
      <c r="A683" s="147"/>
      <c r="B683" s="154"/>
      <c r="C683" s="163"/>
      <c r="D683" s="139"/>
      <c r="E683" s="22" t="s">
        <v>93</v>
      </c>
      <c r="F683" s="23">
        <v>2548.71</v>
      </c>
      <c r="G683" s="23">
        <v>0</v>
      </c>
      <c r="H683" s="23">
        <v>0</v>
      </c>
      <c r="I683" s="24">
        <f t="shared" si="182"/>
        <v>0</v>
      </c>
      <c r="J683" s="24">
        <f t="shared" si="183"/>
        <v>0</v>
      </c>
      <c r="K683" s="155"/>
      <c r="L683" s="156"/>
    </row>
    <row r="684" spans="1:12" ht="134.25" customHeight="1" x14ac:dyDescent="0.25">
      <c r="A684" s="147"/>
      <c r="B684" s="154"/>
      <c r="C684" s="163"/>
      <c r="D684" s="140"/>
      <c r="E684" s="22" t="s">
        <v>94</v>
      </c>
      <c r="F684" s="23">
        <v>134.13999999999999</v>
      </c>
      <c r="G684" s="23">
        <v>0</v>
      </c>
      <c r="H684" s="23">
        <v>0</v>
      </c>
      <c r="I684" s="24">
        <f t="shared" si="182"/>
        <v>0</v>
      </c>
      <c r="J684" s="24">
        <f t="shared" si="183"/>
        <v>0</v>
      </c>
      <c r="K684" s="155"/>
      <c r="L684" s="156"/>
    </row>
    <row r="685" spans="1:12" ht="20.25" x14ac:dyDescent="0.25">
      <c r="A685" s="147" t="s">
        <v>374</v>
      </c>
      <c r="B685" s="154"/>
      <c r="C685" s="163"/>
      <c r="D685" s="138" t="s">
        <v>405</v>
      </c>
      <c r="E685" s="22" t="s">
        <v>92</v>
      </c>
      <c r="F685" s="23">
        <f t="shared" ref="F685:H685" si="191">F687+F688</f>
        <v>1800</v>
      </c>
      <c r="G685" s="23">
        <f t="shared" si="191"/>
        <v>0</v>
      </c>
      <c r="H685" s="23">
        <f t="shared" si="191"/>
        <v>0</v>
      </c>
      <c r="I685" s="24">
        <f t="shared" si="182"/>
        <v>0</v>
      </c>
      <c r="J685" s="24">
        <f t="shared" si="183"/>
        <v>0</v>
      </c>
      <c r="K685" s="155"/>
      <c r="L685" s="156"/>
    </row>
    <row r="686" spans="1:12" ht="20.25" x14ac:dyDescent="0.25">
      <c r="A686" s="147"/>
      <c r="B686" s="154"/>
      <c r="C686" s="163"/>
      <c r="D686" s="139"/>
      <c r="E686" s="22" t="s">
        <v>0</v>
      </c>
      <c r="F686" s="23"/>
      <c r="G686" s="23"/>
      <c r="H686" s="23"/>
      <c r="I686" s="24"/>
      <c r="J686" s="24"/>
      <c r="K686" s="155"/>
      <c r="L686" s="156"/>
    </row>
    <row r="687" spans="1:12" ht="40.5" x14ac:dyDescent="0.25">
      <c r="A687" s="147"/>
      <c r="B687" s="154"/>
      <c r="C687" s="163"/>
      <c r="D687" s="139"/>
      <c r="E687" s="22" t="s">
        <v>93</v>
      </c>
      <c r="F687" s="23">
        <v>1710</v>
      </c>
      <c r="G687" s="23">
        <v>0</v>
      </c>
      <c r="H687" s="23">
        <v>0</v>
      </c>
      <c r="I687" s="24">
        <f t="shared" si="182"/>
        <v>0</v>
      </c>
      <c r="J687" s="24">
        <f t="shared" si="183"/>
        <v>0</v>
      </c>
      <c r="K687" s="155"/>
      <c r="L687" s="156"/>
    </row>
    <row r="688" spans="1:12" ht="75" customHeight="1" x14ac:dyDescent="0.25">
      <c r="A688" s="147"/>
      <c r="B688" s="154"/>
      <c r="C688" s="163"/>
      <c r="D688" s="140"/>
      <c r="E688" s="22" t="s">
        <v>94</v>
      </c>
      <c r="F688" s="23">
        <v>90</v>
      </c>
      <c r="G688" s="23">
        <v>0</v>
      </c>
      <c r="H688" s="23">
        <v>0</v>
      </c>
      <c r="I688" s="24">
        <f t="shared" si="182"/>
        <v>0</v>
      </c>
      <c r="J688" s="24">
        <f t="shared" si="183"/>
        <v>0</v>
      </c>
      <c r="K688" s="155"/>
      <c r="L688" s="156"/>
    </row>
    <row r="689" spans="1:12" ht="20.25" x14ac:dyDescent="0.25">
      <c r="A689" s="147" t="s">
        <v>375</v>
      </c>
      <c r="B689" s="154"/>
      <c r="C689" s="163"/>
      <c r="D689" s="138" t="s">
        <v>406</v>
      </c>
      <c r="E689" s="22" t="s">
        <v>92</v>
      </c>
      <c r="F689" s="23">
        <f t="shared" ref="F689:H689" si="192">F691+F692</f>
        <v>967</v>
      </c>
      <c r="G689" s="23">
        <f t="shared" si="192"/>
        <v>0</v>
      </c>
      <c r="H689" s="23">
        <f t="shared" si="192"/>
        <v>0</v>
      </c>
      <c r="I689" s="24">
        <f t="shared" si="182"/>
        <v>0</v>
      </c>
      <c r="J689" s="24">
        <f t="shared" si="183"/>
        <v>0</v>
      </c>
      <c r="K689" s="155"/>
      <c r="L689" s="156"/>
    </row>
    <row r="690" spans="1:12" ht="20.25" x14ac:dyDescent="0.25">
      <c r="A690" s="147"/>
      <c r="B690" s="154"/>
      <c r="C690" s="163"/>
      <c r="D690" s="139"/>
      <c r="E690" s="22" t="s">
        <v>0</v>
      </c>
      <c r="F690" s="23"/>
      <c r="G690" s="23"/>
      <c r="H690" s="23"/>
      <c r="I690" s="24"/>
      <c r="J690" s="24"/>
      <c r="K690" s="155"/>
      <c r="L690" s="156"/>
    </row>
    <row r="691" spans="1:12" ht="40.5" x14ac:dyDescent="0.25">
      <c r="A691" s="147"/>
      <c r="B691" s="154"/>
      <c r="C691" s="163"/>
      <c r="D691" s="139"/>
      <c r="E691" s="22" t="s">
        <v>93</v>
      </c>
      <c r="F691" s="23">
        <v>918.65</v>
      </c>
      <c r="G691" s="23">
        <v>0</v>
      </c>
      <c r="H691" s="23">
        <v>0</v>
      </c>
      <c r="I691" s="24">
        <f t="shared" si="182"/>
        <v>0</v>
      </c>
      <c r="J691" s="24">
        <f t="shared" si="183"/>
        <v>0</v>
      </c>
      <c r="K691" s="155"/>
      <c r="L691" s="156"/>
    </row>
    <row r="692" spans="1:12" ht="40.5" x14ac:dyDescent="0.25">
      <c r="A692" s="147"/>
      <c r="B692" s="154"/>
      <c r="C692" s="163"/>
      <c r="D692" s="140"/>
      <c r="E692" s="22" t="s">
        <v>94</v>
      </c>
      <c r="F692" s="23">
        <v>48.35</v>
      </c>
      <c r="G692" s="23">
        <v>0</v>
      </c>
      <c r="H692" s="23">
        <v>0</v>
      </c>
      <c r="I692" s="24">
        <f t="shared" si="182"/>
        <v>0</v>
      </c>
      <c r="J692" s="24">
        <f t="shared" si="183"/>
        <v>0</v>
      </c>
      <c r="K692" s="155"/>
      <c r="L692" s="156"/>
    </row>
    <row r="693" spans="1:12" ht="20.25" x14ac:dyDescent="0.25">
      <c r="A693" s="147" t="s">
        <v>376</v>
      </c>
      <c r="B693" s="154"/>
      <c r="C693" s="163"/>
      <c r="D693" s="138" t="s">
        <v>407</v>
      </c>
      <c r="E693" s="22" t="s">
        <v>92</v>
      </c>
      <c r="F693" s="23">
        <f t="shared" ref="F693:H693" si="193">F695+F696</f>
        <v>877.41</v>
      </c>
      <c r="G693" s="23">
        <f t="shared" si="193"/>
        <v>877.41</v>
      </c>
      <c r="H693" s="23">
        <f t="shared" si="193"/>
        <v>861.35</v>
      </c>
      <c r="I693" s="24">
        <f t="shared" si="182"/>
        <v>100</v>
      </c>
      <c r="J693" s="24">
        <f t="shared" si="183"/>
        <v>98.169612837783944</v>
      </c>
      <c r="K693" s="155"/>
      <c r="L693" s="156"/>
    </row>
    <row r="694" spans="1:12" ht="20.25" x14ac:dyDescent="0.25">
      <c r="A694" s="147"/>
      <c r="B694" s="154"/>
      <c r="C694" s="163"/>
      <c r="D694" s="139"/>
      <c r="E694" s="22" t="s">
        <v>0</v>
      </c>
      <c r="F694" s="23"/>
      <c r="G694" s="23"/>
      <c r="H694" s="23"/>
      <c r="I694" s="24"/>
      <c r="J694" s="24"/>
      <c r="K694" s="155"/>
      <c r="L694" s="156"/>
    </row>
    <row r="695" spans="1:12" ht="40.5" x14ac:dyDescent="0.25">
      <c r="A695" s="147"/>
      <c r="B695" s="154"/>
      <c r="C695" s="163"/>
      <c r="D695" s="139"/>
      <c r="E695" s="22" t="s">
        <v>93</v>
      </c>
      <c r="F695" s="23">
        <v>833.54</v>
      </c>
      <c r="G695" s="23">
        <v>833.54</v>
      </c>
      <c r="H695" s="23">
        <v>818.28</v>
      </c>
      <c r="I695" s="24">
        <f t="shared" si="182"/>
        <v>100</v>
      </c>
      <c r="J695" s="24">
        <f t="shared" si="183"/>
        <v>98.169254025001791</v>
      </c>
      <c r="K695" s="155"/>
      <c r="L695" s="156"/>
    </row>
    <row r="696" spans="1:12" ht="33.75" customHeight="1" x14ac:dyDescent="0.25">
      <c r="A696" s="147"/>
      <c r="B696" s="154"/>
      <c r="C696" s="163"/>
      <c r="D696" s="140"/>
      <c r="E696" s="22" t="s">
        <v>94</v>
      </c>
      <c r="F696" s="23">
        <v>43.87</v>
      </c>
      <c r="G696" s="23">
        <v>43.87</v>
      </c>
      <c r="H696" s="23">
        <v>43.07</v>
      </c>
      <c r="I696" s="24">
        <f t="shared" si="182"/>
        <v>100</v>
      </c>
      <c r="J696" s="24">
        <f t="shared" si="183"/>
        <v>98.176430362434473</v>
      </c>
      <c r="K696" s="155"/>
      <c r="L696" s="156"/>
    </row>
    <row r="697" spans="1:12" ht="20.25" x14ac:dyDescent="0.25">
      <c r="A697" s="147" t="s">
        <v>377</v>
      </c>
      <c r="B697" s="154"/>
      <c r="C697" s="163"/>
      <c r="D697" s="138" t="s">
        <v>408</v>
      </c>
      <c r="E697" s="22" t="s">
        <v>92</v>
      </c>
      <c r="F697" s="23">
        <f t="shared" ref="F697:H697" si="194">F699+F700</f>
        <v>842.16</v>
      </c>
      <c r="G697" s="23">
        <f t="shared" si="194"/>
        <v>842.16</v>
      </c>
      <c r="H697" s="23">
        <f t="shared" si="194"/>
        <v>842.16</v>
      </c>
      <c r="I697" s="24">
        <f t="shared" si="182"/>
        <v>100</v>
      </c>
      <c r="J697" s="24">
        <f t="shared" si="183"/>
        <v>100</v>
      </c>
      <c r="K697" s="155"/>
      <c r="L697" s="156"/>
    </row>
    <row r="698" spans="1:12" ht="20.25" x14ac:dyDescent="0.25">
      <c r="A698" s="147"/>
      <c r="B698" s="154"/>
      <c r="C698" s="163"/>
      <c r="D698" s="139"/>
      <c r="E698" s="22" t="s">
        <v>0</v>
      </c>
      <c r="F698" s="23"/>
      <c r="G698" s="23"/>
      <c r="H698" s="23"/>
      <c r="I698" s="24"/>
      <c r="J698" s="24"/>
      <c r="K698" s="155"/>
      <c r="L698" s="156"/>
    </row>
    <row r="699" spans="1:12" ht="40.5" x14ac:dyDescent="0.25">
      <c r="A699" s="147"/>
      <c r="B699" s="154"/>
      <c r="C699" s="163"/>
      <c r="D699" s="139"/>
      <c r="E699" s="22" t="s">
        <v>93</v>
      </c>
      <c r="F699" s="23">
        <v>800.05</v>
      </c>
      <c r="G699" s="23">
        <v>800.05</v>
      </c>
      <c r="H699" s="23">
        <v>800.05</v>
      </c>
      <c r="I699" s="24">
        <f t="shared" si="182"/>
        <v>100</v>
      </c>
      <c r="J699" s="24">
        <f t="shared" si="183"/>
        <v>100</v>
      </c>
      <c r="K699" s="155"/>
      <c r="L699" s="156"/>
    </row>
    <row r="700" spans="1:12" ht="40.5" x14ac:dyDescent="0.25">
      <c r="A700" s="147"/>
      <c r="B700" s="154"/>
      <c r="C700" s="163"/>
      <c r="D700" s="140"/>
      <c r="E700" s="22" t="s">
        <v>94</v>
      </c>
      <c r="F700" s="23">
        <v>42.11</v>
      </c>
      <c r="G700" s="23">
        <v>42.11</v>
      </c>
      <c r="H700" s="23">
        <v>42.11</v>
      </c>
      <c r="I700" s="24">
        <f t="shared" si="182"/>
        <v>100</v>
      </c>
      <c r="J700" s="24">
        <f t="shared" si="183"/>
        <v>100</v>
      </c>
      <c r="K700" s="155"/>
      <c r="L700" s="156"/>
    </row>
    <row r="701" spans="1:12" ht="20.25" x14ac:dyDescent="0.25">
      <c r="A701" s="147" t="s">
        <v>378</v>
      </c>
      <c r="B701" s="154"/>
      <c r="C701" s="163"/>
      <c r="D701" s="138" t="s">
        <v>409</v>
      </c>
      <c r="E701" s="22" t="s">
        <v>92</v>
      </c>
      <c r="F701" s="23">
        <f t="shared" ref="F701:H701" si="195">F703+F704</f>
        <v>842.16</v>
      </c>
      <c r="G701" s="23">
        <f t="shared" si="195"/>
        <v>0</v>
      </c>
      <c r="H701" s="23">
        <f t="shared" si="195"/>
        <v>0</v>
      </c>
      <c r="I701" s="24">
        <f t="shared" si="182"/>
        <v>0</v>
      </c>
      <c r="J701" s="24">
        <f t="shared" si="183"/>
        <v>0</v>
      </c>
      <c r="K701" s="155"/>
      <c r="L701" s="156"/>
    </row>
    <row r="702" spans="1:12" ht="20.25" x14ac:dyDescent="0.25">
      <c r="A702" s="147"/>
      <c r="B702" s="154"/>
      <c r="C702" s="163"/>
      <c r="D702" s="139"/>
      <c r="E702" s="22" t="s">
        <v>0</v>
      </c>
      <c r="F702" s="23"/>
      <c r="G702" s="23"/>
      <c r="H702" s="23"/>
      <c r="I702" s="24"/>
      <c r="J702" s="24"/>
      <c r="K702" s="155"/>
      <c r="L702" s="156"/>
    </row>
    <row r="703" spans="1:12" ht="40.5" x14ac:dyDescent="0.25">
      <c r="A703" s="147"/>
      <c r="B703" s="154"/>
      <c r="C703" s="163"/>
      <c r="D703" s="139"/>
      <c r="E703" s="22" t="s">
        <v>93</v>
      </c>
      <c r="F703" s="23">
        <v>800.05</v>
      </c>
      <c r="G703" s="23">
        <v>0</v>
      </c>
      <c r="H703" s="23">
        <v>0</v>
      </c>
      <c r="I703" s="24">
        <f t="shared" si="182"/>
        <v>0</v>
      </c>
      <c r="J703" s="24">
        <f t="shared" si="183"/>
        <v>0</v>
      </c>
      <c r="K703" s="155"/>
      <c r="L703" s="156"/>
    </row>
    <row r="704" spans="1:12" ht="40.5" x14ac:dyDescent="0.25">
      <c r="A704" s="147"/>
      <c r="B704" s="154"/>
      <c r="C704" s="163"/>
      <c r="D704" s="140"/>
      <c r="E704" s="22" t="s">
        <v>94</v>
      </c>
      <c r="F704" s="23">
        <v>42.11</v>
      </c>
      <c r="G704" s="23">
        <v>0</v>
      </c>
      <c r="H704" s="23">
        <v>0</v>
      </c>
      <c r="I704" s="24">
        <f t="shared" si="182"/>
        <v>0</v>
      </c>
      <c r="J704" s="24">
        <f t="shared" si="183"/>
        <v>0</v>
      </c>
      <c r="K704" s="155"/>
      <c r="L704" s="156"/>
    </row>
    <row r="705" spans="1:12" ht="20.25" x14ac:dyDescent="0.25">
      <c r="A705" s="147" t="s">
        <v>379</v>
      </c>
      <c r="B705" s="154"/>
      <c r="C705" s="163"/>
      <c r="D705" s="138" t="s">
        <v>410</v>
      </c>
      <c r="E705" s="22" t="s">
        <v>92</v>
      </c>
      <c r="F705" s="23">
        <f t="shared" ref="F705:H705" si="196">F707+F708</f>
        <v>850</v>
      </c>
      <c r="G705" s="23">
        <f t="shared" si="196"/>
        <v>850</v>
      </c>
      <c r="H705" s="23">
        <f t="shared" si="196"/>
        <v>850</v>
      </c>
      <c r="I705" s="24">
        <f t="shared" si="182"/>
        <v>100</v>
      </c>
      <c r="J705" s="24">
        <f t="shared" si="183"/>
        <v>100</v>
      </c>
      <c r="K705" s="155"/>
      <c r="L705" s="156"/>
    </row>
    <row r="706" spans="1:12" ht="20.25" x14ac:dyDescent="0.25">
      <c r="A706" s="147"/>
      <c r="B706" s="154"/>
      <c r="C706" s="163"/>
      <c r="D706" s="139"/>
      <c r="E706" s="22" t="s">
        <v>0</v>
      </c>
      <c r="F706" s="23"/>
      <c r="G706" s="23"/>
      <c r="H706" s="23"/>
      <c r="I706" s="24"/>
      <c r="J706" s="24"/>
      <c r="K706" s="155"/>
      <c r="L706" s="156"/>
    </row>
    <row r="707" spans="1:12" ht="40.5" x14ac:dyDescent="0.25">
      <c r="A707" s="147"/>
      <c r="B707" s="154"/>
      <c r="C707" s="163"/>
      <c r="D707" s="139"/>
      <c r="E707" s="22" t="s">
        <v>93</v>
      </c>
      <c r="F707" s="23">
        <v>807.5</v>
      </c>
      <c r="G707" s="23">
        <v>807.5</v>
      </c>
      <c r="H707" s="23">
        <v>807.5</v>
      </c>
      <c r="I707" s="24">
        <f t="shared" si="182"/>
        <v>100</v>
      </c>
      <c r="J707" s="24">
        <f t="shared" si="183"/>
        <v>100</v>
      </c>
      <c r="K707" s="155"/>
      <c r="L707" s="156"/>
    </row>
    <row r="708" spans="1:12" ht="75" customHeight="1" x14ac:dyDescent="0.25">
      <c r="A708" s="147"/>
      <c r="B708" s="154"/>
      <c r="C708" s="163"/>
      <c r="D708" s="140"/>
      <c r="E708" s="22" t="s">
        <v>94</v>
      </c>
      <c r="F708" s="23">
        <v>42.5</v>
      </c>
      <c r="G708" s="23">
        <v>42.5</v>
      </c>
      <c r="H708" s="23">
        <v>42.5</v>
      </c>
      <c r="I708" s="24">
        <f t="shared" si="182"/>
        <v>100</v>
      </c>
      <c r="J708" s="24">
        <f t="shared" si="183"/>
        <v>100</v>
      </c>
      <c r="K708" s="155"/>
      <c r="L708" s="156"/>
    </row>
    <row r="709" spans="1:12" ht="20.25" x14ac:dyDescent="0.25">
      <c r="A709" s="147" t="s">
        <v>380</v>
      </c>
      <c r="B709" s="154"/>
      <c r="C709" s="163"/>
      <c r="D709" s="138" t="s">
        <v>411</v>
      </c>
      <c r="E709" s="22" t="s">
        <v>92</v>
      </c>
      <c r="F709" s="23">
        <f t="shared" ref="F709:H709" si="197">F711+F712</f>
        <v>1200</v>
      </c>
      <c r="G709" s="23">
        <f t="shared" si="197"/>
        <v>0</v>
      </c>
      <c r="H709" s="23">
        <f t="shared" si="197"/>
        <v>0</v>
      </c>
      <c r="I709" s="24">
        <f t="shared" si="182"/>
        <v>0</v>
      </c>
      <c r="J709" s="24">
        <f t="shared" si="183"/>
        <v>0</v>
      </c>
      <c r="K709" s="155"/>
      <c r="L709" s="156"/>
    </row>
    <row r="710" spans="1:12" ht="20.25" x14ac:dyDescent="0.25">
      <c r="A710" s="147"/>
      <c r="B710" s="154"/>
      <c r="C710" s="163"/>
      <c r="D710" s="139"/>
      <c r="E710" s="22" t="s">
        <v>0</v>
      </c>
      <c r="F710" s="23"/>
      <c r="G710" s="23"/>
      <c r="H710" s="23"/>
      <c r="I710" s="24"/>
      <c r="J710" s="24"/>
      <c r="K710" s="155"/>
      <c r="L710" s="156"/>
    </row>
    <row r="711" spans="1:12" ht="40.5" x14ac:dyDescent="0.25">
      <c r="A711" s="147"/>
      <c r="B711" s="154"/>
      <c r="C711" s="163"/>
      <c r="D711" s="139"/>
      <c r="E711" s="22" t="s">
        <v>93</v>
      </c>
      <c r="F711" s="23">
        <v>1140</v>
      </c>
      <c r="G711" s="23">
        <v>0</v>
      </c>
      <c r="H711" s="23">
        <v>0</v>
      </c>
      <c r="I711" s="24">
        <f t="shared" si="182"/>
        <v>0</v>
      </c>
      <c r="J711" s="24">
        <f t="shared" si="183"/>
        <v>0</v>
      </c>
      <c r="K711" s="155"/>
      <c r="L711" s="156"/>
    </row>
    <row r="712" spans="1:12" ht="77.25" customHeight="1" x14ac:dyDescent="0.25">
      <c r="A712" s="147"/>
      <c r="B712" s="154"/>
      <c r="C712" s="163"/>
      <c r="D712" s="140"/>
      <c r="E712" s="22" t="s">
        <v>94</v>
      </c>
      <c r="F712" s="23">
        <v>60</v>
      </c>
      <c r="G712" s="23">
        <v>0</v>
      </c>
      <c r="H712" s="23">
        <v>0</v>
      </c>
      <c r="I712" s="24">
        <f t="shared" si="182"/>
        <v>0</v>
      </c>
      <c r="J712" s="24">
        <f t="shared" si="183"/>
        <v>0</v>
      </c>
      <c r="K712" s="155"/>
      <c r="L712" s="156"/>
    </row>
    <row r="713" spans="1:12" ht="20.25" x14ac:dyDescent="0.25">
      <c r="A713" s="147" t="s">
        <v>381</v>
      </c>
      <c r="B713" s="154"/>
      <c r="C713" s="163"/>
      <c r="D713" s="138" t="s">
        <v>412</v>
      </c>
      <c r="E713" s="22" t="s">
        <v>92</v>
      </c>
      <c r="F713" s="23">
        <f t="shared" ref="F713:H713" si="198">F715+F716</f>
        <v>1500</v>
      </c>
      <c r="G713" s="23">
        <f t="shared" si="198"/>
        <v>772.54</v>
      </c>
      <c r="H713" s="23">
        <f t="shared" si="198"/>
        <v>0</v>
      </c>
      <c r="I713" s="24">
        <f t="shared" si="182"/>
        <v>51.502666666666663</v>
      </c>
      <c r="J713" s="24">
        <f t="shared" si="183"/>
        <v>0</v>
      </c>
      <c r="K713" s="155"/>
      <c r="L713" s="156"/>
    </row>
    <row r="714" spans="1:12" ht="20.25" x14ac:dyDescent="0.25">
      <c r="A714" s="147"/>
      <c r="B714" s="154"/>
      <c r="C714" s="163"/>
      <c r="D714" s="139"/>
      <c r="E714" s="22" t="s">
        <v>0</v>
      </c>
      <c r="F714" s="23"/>
      <c r="G714" s="23"/>
      <c r="H714" s="23"/>
      <c r="I714" s="24"/>
      <c r="J714" s="24"/>
      <c r="K714" s="155"/>
      <c r="L714" s="156"/>
    </row>
    <row r="715" spans="1:12" ht="40.5" x14ac:dyDescent="0.25">
      <c r="A715" s="147"/>
      <c r="B715" s="154"/>
      <c r="C715" s="163"/>
      <c r="D715" s="139"/>
      <c r="E715" s="22" t="s">
        <v>93</v>
      </c>
      <c r="F715" s="23">
        <v>1425</v>
      </c>
      <c r="G715" s="23">
        <v>733.91</v>
      </c>
      <c r="H715" s="23">
        <v>0</v>
      </c>
      <c r="I715" s="24">
        <f t="shared" si="182"/>
        <v>51.502456140350873</v>
      </c>
      <c r="J715" s="24">
        <f t="shared" si="183"/>
        <v>0</v>
      </c>
      <c r="K715" s="155"/>
      <c r="L715" s="156"/>
    </row>
    <row r="716" spans="1:12" ht="40.5" x14ac:dyDescent="0.25">
      <c r="A716" s="147"/>
      <c r="B716" s="154"/>
      <c r="C716" s="163"/>
      <c r="D716" s="140"/>
      <c r="E716" s="22" t="s">
        <v>94</v>
      </c>
      <c r="F716" s="23">
        <v>75</v>
      </c>
      <c r="G716" s="23">
        <v>38.630000000000003</v>
      </c>
      <c r="H716" s="23">
        <v>0</v>
      </c>
      <c r="I716" s="24">
        <f t="shared" si="182"/>
        <v>51.506666666666668</v>
      </c>
      <c r="J716" s="24">
        <f t="shared" si="183"/>
        <v>0</v>
      </c>
      <c r="K716" s="155"/>
      <c r="L716" s="156"/>
    </row>
    <row r="717" spans="1:12" ht="20.25" x14ac:dyDescent="0.25">
      <c r="A717" s="147" t="s">
        <v>382</v>
      </c>
      <c r="B717" s="154"/>
      <c r="C717" s="163"/>
      <c r="D717" s="138" t="s">
        <v>413</v>
      </c>
      <c r="E717" s="22" t="s">
        <v>92</v>
      </c>
      <c r="F717" s="23">
        <f t="shared" ref="F717:H717" si="199">F719+F720</f>
        <v>400</v>
      </c>
      <c r="G717" s="23">
        <f t="shared" si="199"/>
        <v>400</v>
      </c>
      <c r="H717" s="23">
        <f t="shared" si="199"/>
        <v>400</v>
      </c>
      <c r="I717" s="24">
        <f t="shared" si="182"/>
        <v>100</v>
      </c>
      <c r="J717" s="24">
        <f t="shared" si="183"/>
        <v>100</v>
      </c>
      <c r="K717" s="155"/>
      <c r="L717" s="156"/>
    </row>
    <row r="718" spans="1:12" ht="20.25" x14ac:dyDescent="0.25">
      <c r="A718" s="147"/>
      <c r="B718" s="154"/>
      <c r="C718" s="163"/>
      <c r="D718" s="139"/>
      <c r="E718" s="22" t="s">
        <v>0</v>
      </c>
      <c r="F718" s="23"/>
      <c r="G718" s="23"/>
      <c r="H718" s="23"/>
      <c r="I718" s="24"/>
      <c r="J718" s="24"/>
      <c r="K718" s="155"/>
      <c r="L718" s="156"/>
    </row>
    <row r="719" spans="1:12" ht="40.5" x14ac:dyDescent="0.25">
      <c r="A719" s="147"/>
      <c r="B719" s="154"/>
      <c r="C719" s="163"/>
      <c r="D719" s="139"/>
      <c r="E719" s="22" t="s">
        <v>93</v>
      </c>
      <c r="F719" s="23">
        <v>380</v>
      </c>
      <c r="G719" s="23">
        <v>380</v>
      </c>
      <c r="H719" s="23">
        <v>380</v>
      </c>
      <c r="I719" s="24">
        <f t="shared" si="182"/>
        <v>100</v>
      </c>
      <c r="J719" s="24">
        <f t="shared" si="183"/>
        <v>100</v>
      </c>
      <c r="K719" s="155"/>
      <c r="L719" s="156"/>
    </row>
    <row r="720" spans="1:12" ht="40.5" x14ac:dyDescent="0.25">
      <c r="A720" s="147"/>
      <c r="B720" s="154"/>
      <c r="C720" s="163"/>
      <c r="D720" s="140"/>
      <c r="E720" s="22" t="s">
        <v>94</v>
      </c>
      <c r="F720" s="129">
        <v>20</v>
      </c>
      <c r="G720" s="129">
        <v>20</v>
      </c>
      <c r="H720" s="129">
        <v>20</v>
      </c>
      <c r="I720" s="24">
        <f t="shared" si="182"/>
        <v>100</v>
      </c>
      <c r="J720" s="24">
        <f t="shared" si="183"/>
        <v>100</v>
      </c>
      <c r="K720" s="155"/>
      <c r="L720" s="156"/>
    </row>
    <row r="721" spans="1:12" ht="20.25" x14ac:dyDescent="0.25">
      <c r="A721" s="147" t="s">
        <v>383</v>
      </c>
      <c r="B721" s="154"/>
      <c r="C721" s="163"/>
      <c r="D721" s="138" t="s">
        <v>414</v>
      </c>
      <c r="E721" s="22" t="s">
        <v>92</v>
      </c>
      <c r="F721" s="23">
        <f t="shared" ref="F721:H721" si="200">F723+F724</f>
        <v>300</v>
      </c>
      <c r="G721" s="23">
        <f t="shared" si="200"/>
        <v>0</v>
      </c>
      <c r="H721" s="23">
        <f t="shared" si="200"/>
        <v>0</v>
      </c>
      <c r="I721" s="24">
        <f t="shared" ref="I721" si="201">G721/F721*100</f>
        <v>0</v>
      </c>
      <c r="J721" s="24">
        <f t="shared" ref="J721" si="202">IFERROR(H721/G721*100,0)</f>
        <v>0</v>
      </c>
      <c r="K721" s="155"/>
      <c r="L721" s="156"/>
    </row>
    <row r="722" spans="1:12" ht="20.25" x14ac:dyDescent="0.25">
      <c r="A722" s="147"/>
      <c r="B722" s="154"/>
      <c r="C722" s="163"/>
      <c r="D722" s="139"/>
      <c r="E722" s="22" t="s">
        <v>0</v>
      </c>
      <c r="F722" s="23"/>
      <c r="G722" s="23"/>
      <c r="H722" s="23"/>
      <c r="I722" s="24"/>
      <c r="J722" s="24"/>
      <c r="K722" s="155"/>
      <c r="L722" s="156"/>
    </row>
    <row r="723" spans="1:12" ht="40.5" x14ac:dyDescent="0.25">
      <c r="A723" s="147"/>
      <c r="B723" s="154"/>
      <c r="C723" s="163"/>
      <c r="D723" s="139"/>
      <c r="E723" s="22" t="s">
        <v>93</v>
      </c>
      <c r="F723" s="23">
        <v>285</v>
      </c>
      <c r="G723" s="23">
        <v>0</v>
      </c>
      <c r="H723" s="23">
        <v>0</v>
      </c>
      <c r="I723" s="24">
        <f t="shared" ref="I723:I728" si="203">G723/F723*100</f>
        <v>0</v>
      </c>
      <c r="J723" s="24">
        <f t="shared" ref="J723:J757" si="204">IFERROR(H723/G723*100,0)</f>
        <v>0</v>
      </c>
      <c r="K723" s="155"/>
      <c r="L723" s="156"/>
    </row>
    <row r="724" spans="1:12" ht="40.5" x14ac:dyDescent="0.25">
      <c r="A724" s="147"/>
      <c r="B724" s="154"/>
      <c r="C724" s="163"/>
      <c r="D724" s="140"/>
      <c r="E724" s="22" t="s">
        <v>94</v>
      </c>
      <c r="F724" s="23">
        <v>15</v>
      </c>
      <c r="G724" s="23">
        <v>0</v>
      </c>
      <c r="H724" s="23">
        <v>0</v>
      </c>
      <c r="I724" s="24">
        <f t="shared" si="203"/>
        <v>0</v>
      </c>
      <c r="J724" s="24">
        <f t="shared" si="204"/>
        <v>0</v>
      </c>
      <c r="K724" s="155"/>
      <c r="L724" s="156"/>
    </row>
    <row r="725" spans="1:12" ht="20.25" x14ac:dyDescent="0.25">
      <c r="A725" s="147" t="s">
        <v>384</v>
      </c>
      <c r="B725" s="154"/>
      <c r="C725" s="163"/>
      <c r="D725" s="138" t="s">
        <v>415</v>
      </c>
      <c r="E725" s="22" t="s">
        <v>92</v>
      </c>
      <c r="F725" s="23">
        <f t="shared" ref="F725:H725" si="205">F727+F728</f>
        <v>1700</v>
      </c>
      <c r="G725" s="23">
        <f t="shared" si="205"/>
        <v>1352.29</v>
      </c>
      <c r="H725" s="23">
        <f t="shared" si="205"/>
        <v>1352.29</v>
      </c>
      <c r="I725" s="24">
        <f t="shared" si="203"/>
        <v>79.546470588235294</v>
      </c>
      <c r="J725" s="24">
        <f t="shared" si="204"/>
        <v>100</v>
      </c>
      <c r="K725" s="155"/>
      <c r="L725" s="156"/>
    </row>
    <row r="726" spans="1:12" ht="20.25" x14ac:dyDescent="0.25">
      <c r="A726" s="147"/>
      <c r="B726" s="154"/>
      <c r="C726" s="163"/>
      <c r="D726" s="139"/>
      <c r="E726" s="22" t="s">
        <v>0</v>
      </c>
      <c r="F726" s="23"/>
      <c r="G726" s="23"/>
      <c r="H726" s="23"/>
      <c r="I726" s="24"/>
      <c r="J726" s="24"/>
      <c r="K726" s="155"/>
      <c r="L726" s="156"/>
    </row>
    <row r="727" spans="1:12" ht="40.5" x14ac:dyDescent="0.25">
      <c r="A727" s="147"/>
      <c r="B727" s="154"/>
      <c r="C727" s="163"/>
      <c r="D727" s="139"/>
      <c r="E727" s="22" t="s">
        <v>93</v>
      </c>
      <c r="F727" s="23">
        <v>1615</v>
      </c>
      <c r="G727" s="23">
        <v>1284.69</v>
      </c>
      <c r="H727" s="23">
        <v>1284.69</v>
      </c>
      <c r="I727" s="24">
        <f t="shared" si="203"/>
        <v>79.547368421052639</v>
      </c>
      <c r="J727" s="24">
        <f t="shared" si="204"/>
        <v>100</v>
      </c>
      <c r="K727" s="155"/>
      <c r="L727" s="156"/>
    </row>
    <row r="728" spans="1:12" ht="40.5" x14ac:dyDescent="0.25">
      <c r="A728" s="147"/>
      <c r="B728" s="154"/>
      <c r="C728" s="164"/>
      <c r="D728" s="140"/>
      <c r="E728" s="22" t="s">
        <v>94</v>
      </c>
      <c r="F728" s="23">
        <v>85</v>
      </c>
      <c r="G728" s="23">
        <v>67.599999999999994</v>
      </c>
      <c r="H728" s="23">
        <v>67.599999999999994</v>
      </c>
      <c r="I728" s="24">
        <f t="shared" si="203"/>
        <v>79.52941176470587</v>
      </c>
      <c r="J728" s="24">
        <f t="shared" si="204"/>
        <v>100</v>
      </c>
      <c r="K728" s="155"/>
      <c r="L728" s="156"/>
    </row>
    <row r="729" spans="1:12" ht="20.25" x14ac:dyDescent="0.25">
      <c r="A729" s="160" t="s">
        <v>213</v>
      </c>
      <c r="B729" s="165" t="s">
        <v>218</v>
      </c>
      <c r="C729" s="166"/>
      <c r="D729" s="165"/>
      <c r="E729" s="2" t="s">
        <v>92</v>
      </c>
      <c r="F729" s="3">
        <f>F731+F732</f>
        <v>0</v>
      </c>
      <c r="G729" s="3">
        <f>G731+G732</f>
        <v>0</v>
      </c>
      <c r="H729" s="3">
        <f>H731+H732</f>
        <v>0</v>
      </c>
      <c r="I729" s="4">
        <v>0</v>
      </c>
      <c r="J729" s="4">
        <f t="shared" si="204"/>
        <v>0</v>
      </c>
      <c r="K729" s="167" t="s">
        <v>127</v>
      </c>
      <c r="L729" s="168"/>
    </row>
    <row r="730" spans="1:12" ht="20.25" x14ac:dyDescent="0.25">
      <c r="A730" s="161"/>
      <c r="B730" s="165"/>
      <c r="C730" s="166"/>
      <c r="D730" s="165"/>
      <c r="E730" s="2" t="s">
        <v>0</v>
      </c>
      <c r="F730" s="3"/>
      <c r="G730" s="4"/>
      <c r="H730" s="4"/>
      <c r="I730" s="4"/>
      <c r="J730" s="4"/>
      <c r="K730" s="167"/>
      <c r="L730" s="168"/>
    </row>
    <row r="731" spans="1:12" ht="42" customHeight="1" x14ac:dyDescent="0.25">
      <c r="A731" s="161"/>
      <c r="B731" s="165"/>
      <c r="C731" s="166"/>
      <c r="D731" s="165"/>
      <c r="E731" s="2" t="s">
        <v>93</v>
      </c>
      <c r="F731" s="3">
        <v>0</v>
      </c>
      <c r="G731" s="3">
        <v>0</v>
      </c>
      <c r="H731" s="3">
        <v>0</v>
      </c>
      <c r="I731" s="4">
        <v>0</v>
      </c>
      <c r="J731" s="4">
        <f t="shared" si="204"/>
        <v>0</v>
      </c>
      <c r="K731" s="167"/>
      <c r="L731" s="168"/>
    </row>
    <row r="732" spans="1:12" ht="43.5" customHeight="1" x14ac:dyDescent="0.25">
      <c r="A732" s="162"/>
      <c r="B732" s="165"/>
      <c r="C732" s="166"/>
      <c r="D732" s="165"/>
      <c r="E732" s="2" t="s">
        <v>94</v>
      </c>
      <c r="F732" s="3">
        <v>0</v>
      </c>
      <c r="G732" s="3">
        <v>0</v>
      </c>
      <c r="H732" s="3">
        <v>0</v>
      </c>
      <c r="I732" s="4">
        <v>0</v>
      </c>
      <c r="J732" s="4">
        <f t="shared" si="204"/>
        <v>0</v>
      </c>
      <c r="K732" s="167"/>
      <c r="L732" s="168"/>
    </row>
    <row r="733" spans="1:12" ht="20.25" x14ac:dyDescent="0.3">
      <c r="A733" s="117"/>
      <c r="B733" s="104"/>
      <c r="C733" s="118"/>
      <c r="D733" s="134"/>
      <c r="E733" s="113"/>
      <c r="F733" s="107"/>
      <c r="G733" s="107"/>
      <c r="H733" s="107"/>
      <c r="I733" s="114"/>
      <c r="J733" s="114"/>
      <c r="K733" s="119"/>
      <c r="L733" s="120"/>
    </row>
    <row r="734" spans="1:12" ht="20.25" x14ac:dyDescent="0.25">
      <c r="A734" s="160" t="s">
        <v>214</v>
      </c>
      <c r="B734" s="165" t="s">
        <v>219</v>
      </c>
      <c r="C734" s="166"/>
      <c r="D734" s="165"/>
      <c r="E734" s="2" t="s">
        <v>92</v>
      </c>
      <c r="F734" s="3">
        <f>F736+F737</f>
        <v>0</v>
      </c>
      <c r="G734" s="3">
        <f>G736+G737</f>
        <v>0</v>
      </c>
      <c r="H734" s="3">
        <f>H736+H737</f>
        <v>0</v>
      </c>
      <c r="I734" s="4">
        <v>0</v>
      </c>
      <c r="J734" s="4">
        <f t="shared" si="204"/>
        <v>0</v>
      </c>
      <c r="K734" s="167" t="s">
        <v>127</v>
      </c>
      <c r="L734" s="168"/>
    </row>
    <row r="735" spans="1:12" ht="20.25" x14ac:dyDescent="0.25">
      <c r="A735" s="161"/>
      <c r="B735" s="165"/>
      <c r="C735" s="166"/>
      <c r="D735" s="165"/>
      <c r="E735" s="2" t="s">
        <v>0</v>
      </c>
      <c r="F735" s="3"/>
      <c r="G735" s="4"/>
      <c r="H735" s="4"/>
      <c r="I735" s="4"/>
      <c r="J735" s="4"/>
      <c r="K735" s="167"/>
      <c r="L735" s="168"/>
    </row>
    <row r="736" spans="1:12" ht="40.5" x14ac:dyDescent="0.25">
      <c r="A736" s="161"/>
      <c r="B736" s="165"/>
      <c r="C736" s="166"/>
      <c r="D736" s="165"/>
      <c r="E736" s="2" t="s">
        <v>93</v>
      </c>
      <c r="F736" s="3">
        <v>0</v>
      </c>
      <c r="G736" s="3">
        <v>0</v>
      </c>
      <c r="H736" s="3">
        <v>0</v>
      </c>
      <c r="I736" s="4">
        <v>0</v>
      </c>
      <c r="J736" s="4">
        <f t="shared" si="204"/>
        <v>0</v>
      </c>
      <c r="K736" s="167"/>
      <c r="L736" s="168"/>
    </row>
    <row r="737" spans="1:12" ht="43.5" customHeight="1" x14ac:dyDescent="0.25">
      <c r="A737" s="162"/>
      <c r="B737" s="165"/>
      <c r="C737" s="166"/>
      <c r="D737" s="165"/>
      <c r="E737" s="2" t="s">
        <v>94</v>
      </c>
      <c r="F737" s="3">
        <v>0</v>
      </c>
      <c r="G737" s="3">
        <v>0</v>
      </c>
      <c r="H737" s="3">
        <v>0</v>
      </c>
      <c r="I737" s="4">
        <v>0</v>
      </c>
      <c r="J737" s="4">
        <f t="shared" si="204"/>
        <v>0</v>
      </c>
      <c r="K737" s="167"/>
      <c r="L737" s="168"/>
    </row>
    <row r="738" spans="1:12" ht="20.25" x14ac:dyDescent="0.3">
      <c r="A738" s="117"/>
      <c r="B738" s="104"/>
      <c r="C738" s="118"/>
      <c r="D738" s="134"/>
      <c r="E738" s="113"/>
      <c r="F738" s="107"/>
      <c r="G738" s="107"/>
      <c r="H738" s="107"/>
      <c r="I738" s="114"/>
      <c r="J738" s="114"/>
      <c r="K738" s="119"/>
      <c r="L738" s="120"/>
    </row>
    <row r="739" spans="1:12" ht="20.25" x14ac:dyDescent="0.25">
      <c r="A739" s="160" t="s">
        <v>215</v>
      </c>
      <c r="B739" s="165" t="s">
        <v>220</v>
      </c>
      <c r="C739" s="166"/>
      <c r="D739" s="165"/>
      <c r="E739" s="2" t="s">
        <v>92</v>
      </c>
      <c r="F739" s="3">
        <f>F741+F742</f>
        <v>0</v>
      </c>
      <c r="G739" s="3">
        <f>G741+G742</f>
        <v>0</v>
      </c>
      <c r="H739" s="3">
        <f>H741+H742</f>
        <v>0</v>
      </c>
      <c r="I739" s="4">
        <v>0</v>
      </c>
      <c r="J739" s="4">
        <f t="shared" si="204"/>
        <v>0</v>
      </c>
      <c r="K739" s="167" t="s">
        <v>127</v>
      </c>
      <c r="L739" s="168"/>
    </row>
    <row r="740" spans="1:12" ht="20.25" x14ac:dyDescent="0.25">
      <c r="A740" s="161"/>
      <c r="B740" s="165"/>
      <c r="C740" s="166"/>
      <c r="D740" s="165"/>
      <c r="E740" s="2" t="s">
        <v>0</v>
      </c>
      <c r="F740" s="3"/>
      <c r="G740" s="4"/>
      <c r="H740" s="4"/>
      <c r="I740" s="4"/>
      <c r="J740" s="4"/>
      <c r="K740" s="167"/>
      <c r="L740" s="168"/>
    </row>
    <row r="741" spans="1:12" ht="40.5" x14ac:dyDescent="0.25">
      <c r="A741" s="161"/>
      <c r="B741" s="165"/>
      <c r="C741" s="166"/>
      <c r="D741" s="165"/>
      <c r="E741" s="2" t="s">
        <v>93</v>
      </c>
      <c r="F741" s="3">
        <v>0</v>
      </c>
      <c r="G741" s="3">
        <v>0</v>
      </c>
      <c r="H741" s="3">
        <v>0</v>
      </c>
      <c r="I741" s="4">
        <v>0</v>
      </c>
      <c r="J741" s="4">
        <f t="shared" si="204"/>
        <v>0</v>
      </c>
      <c r="K741" s="167"/>
      <c r="L741" s="168"/>
    </row>
    <row r="742" spans="1:12" ht="40.5" x14ac:dyDescent="0.25">
      <c r="A742" s="162"/>
      <c r="B742" s="165"/>
      <c r="C742" s="166"/>
      <c r="D742" s="165"/>
      <c r="E742" s="2" t="s">
        <v>94</v>
      </c>
      <c r="F742" s="3">
        <v>0</v>
      </c>
      <c r="G742" s="3">
        <v>0</v>
      </c>
      <c r="H742" s="3">
        <v>0</v>
      </c>
      <c r="I742" s="4">
        <v>0</v>
      </c>
      <c r="J742" s="4">
        <f t="shared" si="204"/>
        <v>0</v>
      </c>
      <c r="K742" s="167"/>
      <c r="L742" s="168"/>
    </row>
    <row r="743" spans="1:12" ht="20.25" x14ac:dyDescent="0.3">
      <c r="A743" s="117"/>
      <c r="B743" s="104"/>
      <c r="C743" s="118"/>
      <c r="D743" s="134"/>
      <c r="E743" s="113"/>
      <c r="F743" s="107"/>
      <c r="G743" s="107"/>
      <c r="H743" s="107"/>
      <c r="I743" s="114"/>
      <c r="J743" s="114"/>
      <c r="K743" s="119"/>
      <c r="L743" s="120"/>
    </row>
    <row r="744" spans="1:12" ht="20.25" x14ac:dyDescent="0.25">
      <c r="A744" s="160" t="s">
        <v>216</v>
      </c>
      <c r="B744" s="165" t="s">
        <v>221</v>
      </c>
      <c r="C744" s="166"/>
      <c r="D744" s="165"/>
      <c r="E744" s="2" t="s">
        <v>92</v>
      </c>
      <c r="F744" s="3">
        <f>F746+F747</f>
        <v>0</v>
      </c>
      <c r="G744" s="3">
        <f>G746+G747</f>
        <v>0</v>
      </c>
      <c r="H744" s="3">
        <f>H746+H747</f>
        <v>0</v>
      </c>
      <c r="I744" s="4">
        <v>0</v>
      </c>
      <c r="J744" s="4">
        <f t="shared" si="204"/>
        <v>0</v>
      </c>
      <c r="K744" s="167" t="s">
        <v>435</v>
      </c>
      <c r="L744" s="168"/>
    </row>
    <row r="745" spans="1:12" ht="20.25" x14ac:dyDescent="0.25">
      <c r="A745" s="161"/>
      <c r="B745" s="165"/>
      <c r="C745" s="166"/>
      <c r="D745" s="165"/>
      <c r="E745" s="2" t="s">
        <v>0</v>
      </c>
      <c r="F745" s="3"/>
      <c r="G745" s="4"/>
      <c r="H745" s="4"/>
      <c r="I745" s="4"/>
      <c r="J745" s="4"/>
      <c r="K745" s="167"/>
      <c r="L745" s="168"/>
    </row>
    <row r="746" spans="1:12" ht="40.5" x14ac:dyDescent="0.25">
      <c r="A746" s="161"/>
      <c r="B746" s="165"/>
      <c r="C746" s="166"/>
      <c r="D746" s="165"/>
      <c r="E746" s="2" t="s">
        <v>93</v>
      </c>
      <c r="F746" s="3">
        <v>0</v>
      </c>
      <c r="G746" s="3">
        <v>0</v>
      </c>
      <c r="H746" s="3">
        <v>0</v>
      </c>
      <c r="I746" s="4">
        <v>0</v>
      </c>
      <c r="J746" s="4">
        <f t="shared" si="204"/>
        <v>0</v>
      </c>
      <c r="K746" s="167"/>
      <c r="L746" s="168"/>
    </row>
    <row r="747" spans="1:12" ht="40.5" x14ac:dyDescent="0.25">
      <c r="A747" s="162"/>
      <c r="B747" s="165"/>
      <c r="C747" s="166"/>
      <c r="D747" s="165"/>
      <c r="E747" s="2" t="s">
        <v>94</v>
      </c>
      <c r="F747" s="3">
        <v>0</v>
      </c>
      <c r="G747" s="3">
        <v>0</v>
      </c>
      <c r="H747" s="3">
        <v>0</v>
      </c>
      <c r="I747" s="4">
        <v>0</v>
      </c>
      <c r="J747" s="4">
        <f t="shared" si="204"/>
        <v>0</v>
      </c>
      <c r="K747" s="167"/>
      <c r="L747" s="168"/>
    </row>
    <row r="748" spans="1:12" ht="20.25" x14ac:dyDescent="0.3">
      <c r="A748" s="117"/>
      <c r="B748" s="104"/>
      <c r="C748" s="118"/>
      <c r="D748" s="134"/>
      <c r="E748" s="113"/>
      <c r="F748" s="107"/>
      <c r="G748" s="107"/>
      <c r="H748" s="107"/>
      <c r="I748" s="114"/>
      <c r="J748" s="114"/>
      <c r="K748" s="119"/>
      <c r="L748" s="120"/>
    </row>
    <row r="749" spans="1:12" ht="20.25" x14ac:dyDescent="0.25">
      <c r="A749" s="160" t="s">
        <v>245</v>
      </c>
      <c r="B749" s="165" t="s">
        <v>242</v>
      </c>
      <c r="C749" s="166"/>
      <c r="D749" s="165"/>
      <c r="E749" s="2" t="s">
        <v>92</v>
      </c>
      <c r="F749" s="3">
        <f t="shared" ref="F749:H749" si="206">F751+F752</f>
        <v>0</v>
      </c>
      <c r="G749" s="3">
        <f t="shared" si="206"/>
        <v>0</v>
      </c>
      <c r="H749" s="3">
        <f t="shared" si="206"/>
        <v>0</v>
      </c>
      <c r="I749" s="4">
        <v>0</v>
      </c>
      <c r="J749" s="4">
        <f t="shared" si="204"/>
        <v>0</v>
      </c>
      <c r="K749" s="167" t="s">
        <v>246</v>
      </c>
      <c r="L749" s="168"/>
    </row>
    <row r="750" spans="1:12" ht="20.25" x14ac:dyDescent="0.25">
      <c r="A750" s="161"/>
      <c r="B750" s="165"/>
      <c r="C750" s="166"/>
      <c r="D750" s="165"/>
      <c r="E750" s="2" t="s">
        <v>0</v>
      </c>
      <c r="F750" s="3"/>
      <c r="G750" s="4"/>
      <c r="H750" s="4"/>
      <c r="I750" s="4"/>
      <c r="J750" s="4"/>
      <c r="K750" s="167"/>
      <c r="L750" s="168"/>
    </row>
    <row r="751" spans="1:12" ht="40.5" x14ac:dyDescent="0.25">
      <c r="A751" s="161"/>
      <c r="B751" s="165"/>
      <c r="C751" s="166"/>
      <c r="D751" s="165"/>
      <c r="E751" s="2" t="s">
        <v>93</v>
      </c>
      <c r="F751" s="3">
        <v>0</v>
      </c>
      <c r="G751" s="3">
        <v>0</v>
      </c>
      <c r="H751" s="3">
        <v>0</v>
      </c>
      <c r="I751" s="4">
        <v>0</v>
      </c>
      <c r="J751" s="4">
        <f t="shared" si="204"/>
        <v>0</v>
      </c>
      <c r="K751" s="167"/>
      <c r="L751" s="168"/>
    </row>
    <row r="752" spans="1:12" ht="40.5" x14ac:dyDescent="0.25">
      <c r="A752" s="162"/>
      <c r="B752" s="165"/>
      <c r="C752" s="166"/>
      <c r="D752" s="165"/>
      <c r="E752" s="2" t="s">
        <v>94</v>
      </c>
      <c r="F752" s="3">
        <v>0</v>
      </c>
      <c r="G752" s="3">
        <v>0</v>
      </c>
      <c r="H752" s="3">
        <v>0</v>
      </c>
      <c r="I752" s="4">
        <v>0</v>
      </c>
      <c r="J752" s="4">
        <f t="shared" si="204"/>
        <v>0</v>
      </c>
      <c r="K752" s="167"/>
      <c r="L752" s="168"/>
    </row>
    <row r="753" spans="1:12" ht="20.25" x14ac:dyDescent="0.3">
      <c r="A753" s="117"/>
      <c r="B753" s="104"/>
      <c r="C753" s="118"/>
      <c r="D753" s="134"/>
      <c r="E753" s="113"/>
      <c r="F753" s="107"/>
      <c r="G753" s="107"/>
      <c r="H753" s="107"/>
      <c r="I753" s="114"/>
      <c r="J753" s="114"/>
      <c r="K753" s="119"/>
      <c r="L753" s="120"/>
    </row>
    <row r="754" spans="1:12" ht="20.25" x14ac:dyDescent="0.25">
      <c r="A754" s="160" t="s">
        <v>244</v>
      </c>
      <c r="B754" s="165" t="s">
        <v>243</v>
      </c>
      <c r="C754" s="166"/>
      <c r="D754" s="165"/>
      <c r="E754" s="2" t="s">
        <v>92</v>
      </c>
      <c r="F754" s="3">
        <f t="shared" ref="F754:H754" si="207">F756+F757</f>
        <v>0</v>
      </c>
      <c r="G754" s="3">
        <f t="shared" si="207"/>
        <v>0</v>
      </c>
      <c r="H754" s="3">
        <f t="shared" si="207"/>
        <v>0</v>
      </c>
      <c r="I754" s="4">
        <v>0</v>
      </c>
      <c r="J754" s="4">
        <f t="shared" si="204"/>
        <v>0</v>
      </c>
      <c r="K754" s="167" t="s">
        <v>247</v>
      </c>
      <c r="L754" s="168"/>
    </row>
    <row r="755" spans="1:12" ht="20.25" x14ac:dyDescent="0.25">
      <c r="A755" s="161"/>
      <c r="B755" s="165"/>
      <c r="C755" s="166"/>
      <c r="D755" s="165"/>
      <c r="E755" s="2" t="s">
        <v>0</v>
      </c>
      <c r="F755" s="3"/>
      <c r="G755" s="4"/>
      <c r="H755" s="4"/>
      <c r="I755" s="4"/>
      <c r="J755" s="4"/>
      <c r="K755" s="167"/>
      <c r="L755" s="168"/>
    </row>
    <row r="756" spans="1:12" ht="40.5" x14ac:dyDescent="0.25">
      <c r="A756" s="161"/>
      <c r="B756" s="165"/>
      <c r="C756" s="166"/>
      <c r="D756" s="165"/>
      <c r="E756" s="2" t="s">
        <v>93</v>
      </c>
      <c r="F756" s="3">
        <v>0</v>
      </c>
      <c r="G756" s="3">
        <v>0</v>
      </c>
      <c r="H756" s="3">
        <v>0</v>
      </c>
      <c r="I756" s="4">
        <v>0</v>
      </c>
      <c r="J756" s="4">
        <f t="shared" si="204"/>
        <v>0</v>
      </c>
      <c r="K756" s="167"/>
      <c r="L756" s="168"/>
    </row>
    <row r="757" spans="1:12" ht="40.5" x14ac:dyDescent="0.25">
      <c r="A757" s="162"/>
      <c r="B757" s="165"/>
      <c r="C757" s="166"/>
      <c r="D757" s="165"/>
      <c r="E757" s="2" t="s">
        <v>94</v>
      </c>
      <c r="F757" s="3">
        <v>0</v>
      </c>
      <c r="G757" s="3">
        <v>0</v>
      </c>
      <c r="H757" s="3">
        <v>0</v>
      </c>
      <c r="I757" s="4">
        <v>0</v>
      </c>
      <c r="J757" s="4">
        <f t="shared" si="204"/>
        <v>0</v>
      </c>
      <c r="K757" s="167"/>
      <c r="L757" s="168"/>
    </row>
    <row r="758" spans="1:12" x14ac:dyDescent="0.25">
      <c r="I758" s="121"/>
      <c r="J758" s="121"/>
    </row>
    <row r="759" spans="1:12" ht="18.75" customHeight="1" x14ac:dyDescent="0.25"/>
    <row r="760" spans="1:12" ht="18.75" customHeight="1" x14ac:dyDescent="0.25"/>
  </sheetData>
  <autoFilter ref="C1:C760" xr:uid="{00000000-0001-0000-0100-000000000000}"/>
  <mergeCells count="972">
    <mergeCell ref="C59:C66"/>
    <mergeCell ref="D63:D66"/>
    <mergeCell ref="L541:L544"/>
    <mergeCell ref="B533:B536"/>
    <mergeCell ref="C533:C536"/>
    <mergeCell ref="D533:D536"/>
    <mergeCell ref="K533:K536"/>
    <mergeCell ref="A533:A536"/>
    <mergeCell ref="L533:L536"/>
    <mergeCell ref="B228:B231"/>
    <mergeCell ref="D228:D231"/>
    <mergeCell ref="C228:C251"/>
    <mergeCell ref="A228:A231"/>
    <mergeCell ref="A232:A235"/>
    <mergeCell ref="A240:A243"/>
    <mergeCell ref="A285:A288"/>
    <mergeCell ref="B285:B288"/>
    <mergeCell ref="D285:D288"/>
    <mergeCell ref="C285:C288"/>
    <mergeCell ref="A289:A292"/>
    <mergeCell ref="B289:B292"/>
    <mergeCell ref="C289:C292"/>
    <mergeCell ref="D289:D292"/>
    <mergeCell ref="A260:A263"/>
    <mergeCell ref="A541:A544"/>
    <mergeCell ref="B541:B544"/>
    <mergeCell ref="C541:C544"/>
    <mergeCell ref="D541:D544"/>
    <mergeCell ref="A362:A365"/>
    <mergeCell ref="A366:A369"/>
    <mergeCell ref="A374:A377"/>
    <mergeCell ref="A400:A403"/>
    <mergeCell ref="A537:A540"/>
    <mergeCell ref="A520:A523"/>
    <mergeCell ref="B520:B523"/>
    <mergeCell ref="C520:C523"/>
    <mergeCell ref="D520:D523"/>
    <mergeCell ref="A455:A458"/>
    <mergeCell ref="B455:B458"/>
    <mergeCell ref="A391:A394"/>
    <mergeCell ref="B374:B377"/>
    <mergeCell ref="B378:B381"/>
    <mergeCell ref="B362:B365"/>
    <mergeCell ref="C362:C365"/>
    <mergeCell ref="D362:D365"/>
    <mergeCell ref="A524:A527"/>
    <mergeCell ref="A528:A531"/>
    <mergeCell ref="A467:A470"/>
    <mergeCell ref="L579:L582"/>
    <mergeCell ref="K601:K604"/>
    <mergeCell ref="C593:C600"/>
    <mergeCell ref="D593:D596"/>
    <mergeCell ref="C601:C612"/>
    <mergeCell ref="D597:D600"/>
    <mergeCell ref="D637:D640"/>
    <mergeCell ref="K637:K640"/>
    <mergeCell ref="L637:L640"/>
    <mergeCell ref="K584:K587"/>
    <mergeCell ref="L584:L587"/>
    <mergeCell ref="D613:D616"/>
    <mergeCell ref="D617:D620"/>
    <mergeCell ref="D621:D624"/>
    <mergeCell ref="D625:D628"/>
    <mergeCell ref="D633:D636"/>
    <mergeCell ref="L593:L596"/>
    <mergeCell ref="L609:L612"/>
    <mergeCell ref="K593:K596"/>
    <mergeCell ref="D629:D632"/>
    <mergeCell ref="A605:A608"/>
    <mergeCell ref="B605:B608"/>
    <mergeCell ref="D605:D608"/>
    <mergeCell ref="A609:A612"/>
    <mergeCell ref="A685:A688"/>
    <mergeCell ref="B685:B688"/>
    <mergeCell ref="K685:K688"/>
    <mergeCell ref="L685:L688"/>
    <mergeCell ref="D681:D684"/>
    <mergeCell ref="D685:D688"/>
    <mergeCell ref="A663:A666"/>
    <mergeCell ref="B663:B666"/>
    <mergeCell ref="C663:C666"/>
    <mergeCell ref="D663:D666"/>
    <mergeCell ref="K663:K666"/>
    <mergeCell ref="L663:L666"/>
    <mergeCell ref="A659:A662"/>
    <mergeCell ref="B659:B662"/>
    <mergeCell ref="C659:C662"/>
    <mergeCell ref="D659:D662"/>
    <mergeCell ref="K659:K662"/>
    <mergeCell ref="L659:L662"/>
    <mergeCell ref="D609:D612"/>
    <mergeCell ref="K609:K612"/>
    <mergeCell ref="D689:D692"/>
    <mergeCell ref="D693:D696"/>
    <mergeCell ref="A689:A692"/>
    <mergeCell ref="B689:B692"/>
    <mergeCell ref="A693:A696"/>
    <mergeCell ref="B693:B696"/>
    <mergeCell ref="K689:K692"/>
    <mergeCell ref="L689:L692"/>
    <mergeCell ref="A681:A684"/>
    <mergeCell ref="K725:K728"/>
    <mergeCell ref="L725:L728"/>
    <mergeCell ref="D705:D708"/>
    <mergeCell ref="A721:A724"/>
    <mergeCell ref="B721:B724"/>
    <mergeCell ref="D721:D724"/>
    <mergeCell ref="D713:D716"/>
    <mergeCell ref="D709:D712"/>
    <mergeCell ref="K713:K716"/>
    <mergeCell ref="L713:L716"/>
    <mergeCell ref="A717:A720"/>
    <mergeCell ref="B717:B720"/>
    <mergeCell ref="D717:D720"/>
    <mergeCell ref="K717:K720"/>
    <mergeCell ref="L717:L720"/>
    <mergeCell ref="K705:K708"/>
    <mergeCell ref="A713:A716"/>
    <mergeCell ref="B713:B716"/>
    <mergeCell ref="A705:A708"/>
    <mergeCell ref="K721:K724"/>
    <mergeCell ref="L721:L724"/>
    <mergeCell ref="K562:K565"/>
    <mergeCell ref="A566:A569"/>
    <mergeCell ref="B571:B574"/>
    <mergeCell ref="D571:D574"/>
    <mergeCell ref="K571:K574"/>
    <mergeCell ref="A562:A565"/>
    <mergeCell ref="B562:B565"/>
    <mergeCell ref="C562:C565"/>
    <mergeCell ref="D562:D565"/>
    <mergeCell ref="B566:B569"/>
    <mergeCell ref="C566:C569"/>
    <mergeCell ref="D566:D569"/>
    <mergeCell ref="K566:K569"/>
    <mergeCell ref="A654:A657"/>
    <mergeCell ref="B654:B657"/>
    <mergeCell ref="C654:C657"/>
    <mergeCell ref="D654:D657"/>
    <mergeCell ref="K654:K657"/>
    <mergeCell ref="L654:L657"/>
    <mergeCell ref="A642:A645"/>
    <mergeCell ref="B642:B645"/>
    <mergeCell ref="D642:D645"/>
    <mergeCell ref="K642:K645"/>
    <mergeCell ref="L642:L645"/>
    <mergeCell ref="A646:A649"/>
    <mergeCell ref="B646:B649"/>
    <mergeCell ref="D646:D649"/>
    <mergeCell ref="K646:K649"/>
    <mergeCell ref="L646:L649"/>
    <mergeCell ref="A650:A653"/>
    <mergeCell ref="B650:B653"/>
    <mergeCell ref="C642:C653"/>
    <mergeCell ref="D650:D653"/>
    <mergeCell ref="K650:K653"/>
    <mergeCell ref="L650:L653"/>
    <mergeCell ref="A637:A640"/>
    <mergeCell ref="B637:B640"/>
    <mergeCell ref="C637:C640"/>
    <mergeCell ref="L597:L600"/>
    <mergeCell ref="A550:A553"/>
    <mergeCell ref="B550:B553"/>
    <mergeCell ref="C550:C553"/>
    <mergeCell ref="D550:D553"/>
    <mergeCell ref="K550:K553"/>
    <mergeCell ref="L550:L553"/>
    <mergeCell ref="A554:A557"/>
    <mergeCell ref="B554:B557"/>
    <mergeCell ref="C554:C557"/>
    <mergeCell ref="D554:D557"/>
    <mergeCell ref="K554:K557"/>
    <mergeCell ref="L554:L557"/>
    <mergeCell ref="C558:C561"/>
    <mergeCell ref="A558:A561"/>
    <mergeCell ref="B558:B561"/>
    <mergeCell ref="D558:D561"/>
    <mergeCell ref="K558:K561"/>
    <mergeCell ref="L558:L561"/>
    <mergeCell ref="L575:L578"/>
    <mergeCell ref="K597:K600"/>
    <mergeCell ref="L562:L565"/>
    <mergeCell ref="L566:L569"/>
    <mergeCell ref="A571:A574"/>
    <mergeCell ref="D579:D582"/>
    <mergeCell ref="K579:K582"/>
    <mergeCell ref="C571:C578"/>
    <mergeCell ref="B593:B596"/>
    <mergeCell ref="B609:B612"/>
    <mergeCell ref="B601:B604"/>
    <mergeCell ref="D601:D604"/>
    <mergeCell ref="A601:A604"/>
    <mergeCell ref="L571:L574"/>
    <mergeCell ref="A575:A578"/>
    <mergeCell ref="B575:B578"/>
    <mergeCell ref="D575:D578"/>
    <mergeCell ref="K605:K608"/>
    <mergeCell ref="K575:K578"/>
    <mergeCell ref="A597:A600"/>
    <mergeCell ref="A579:A582"/>
    <mergeCell ref="L601:L604"/>
    <mergeCell ref="L605:L608"/>
    <mergeCell ref="C579:C582"/>
    <mergeCell ref="K588:K591"/>
    <mergeCell ref="L588:L591"/>
    <mergeCell ref="A545:A548"/>
    <mergeCell ref="B545:B548"/>
    <mergeCell ref="C545:C548"/>
    <mergeCell ref="D545:D548"/>
    <mergeCell ref="A584:A587"/>
    <mergeCell ref="B584:B587"/>
    <mergeCell ref="C584:C587"/>
    <mergeCell ref="D584:D587"/>
    <mergeCell ref="B597:B600"/>
    <mergeCell ref="A588:A591"/>
    <mergeCell ref="B588:B591"/>
    <mergeCell ref="C588:C591"/>
    <mergeCell ref="D588:D591"/>
    <mergeCell ref="B579:B582"/>
    <mergeCell ref="L396:L399"/>
    <mergeCell ref="B400:B403"/>
    <mergeCell ref="B537:B540"/>
    <mergeCell ref="C537:C540"/>
    <mergeCell ref="D537:D540"/>
    <mergeCell ref="K537:K540"/>
    <mergeCell ref="K471:K474"/>
    <mergeCell ref="L471:L474"/>
    <mergeCell ref="C471:C474"/>
    <mergeCell ref="C504:C507"/>
    <mergeCell ref="D504:D507"/>
    <mergeCell ref="L537:L540"/>
    <mergeCell ref="B524:B527"/>
    <mergeCell ref="C524:C527"/>
    <mergeCell ref="D524:D527"/>
    <mergeCell ref="K524:K527"/>
    <mergeCell ref="L524:L527"/>
    <mergeCell ref="B528:B531"/>
    <mergeCell ref="C528:C531"/>
    <mergeCell ref="D528:D531"/>
    <mergeCell ref="K528:K531"/>
    <mergeCell ref="L528:L531"/>
    <mergeCell ref="L516:L519"/>
    <mergeCell ref="B467:B470"/>
    <mergeCell ref="L374:L377"/>
    <mergeCell ref="C463:C470"/>
    <mergeCell ref="D400:D403"/>
    <mergeCell ref="K400:K403"/>
    <mergeCell ref="L400:L403"/>
    <mergeCell ref="C396:C407"/>
    <mergeCell ref="D451:D454"/>
    <mergeCell ref="K451:K454"/>
    <mergeCell ref="L451:L454"/>
    <mergeCell ref="C378:C381"/>
    <mergeCell ref="D378:D381"/>
    <mergeCell ref="K378:K381"/>
    <mergeCell ref="L378:L381"/>
    <mergeCell ref="K391:K394"/>
    <mergeCell ref="D404:D407"/>
    <mergeCell ref="K404:K407"/>
    <mergeCell ref="L404:L407"/>
    <mergeCell ref="L412:L415"/>
    <mergeCell ref="L383:L386"/>
    <mergeCell ref="L443:L446"/>
    <mergeCell ref="K467:K470"/>
    <mergeCell ref="L467:L470"/>
    <mergeCell ref="L447:L450"/>
    <mergeCell ref="D439:D442"/>
    <mergeCell ref="K362:K365"/>
    <mergeCell ref="L362:L365"/>
    <mergeCell ref="D370:D373"/>
    <mergeCell ref="K370:K373"/>
    <mergeCell ref="L370:L373"/>
    <mergeCell ref="B366:B369"/>
    <mergeCell ref="C366:C369"/>
    <mergeCell ref="D366:D369"/>
    <mergeCell ref="K366:K369"/>
    <mergeCell ref="L366:L369"/>
    <mergeCell ref="A358:A361"/>
    <mergeCell ref="B358:B361"/>
    <mergeCell ref="D358:D361"/>
    <mergeCell ref="K358:K361"/>
    <mergeCell ref="L358:L361"/>
    <mergeCell ref="C310:C361"/>
    <mergeCell ref="A370:A373"/>
    <mergeCell ref="B370:B373"/>
    <mergeCell ref="C370:C373"/>
    <mergeCell ref="L310:L313"/>
    <mergeCell ref="K318:K321"/>
    <mergeCell ref="K322:K325"/>
    <mergeCell ref="K326:K329"/>
    <mergeCell ref="K330:K333"/>
    <mergeCell ref="A350:A353"/>
    <mergeCell ref="B350:B353"/>
    <mergeCell ref="D350:D353"/>
    <mergeCell ref="K350:K353"/>
    <mergeCell ref="L350:L353"/>
    <mergeCell ref="A354:A357"/>
    <mergeCell ref="B354:B357"/>
    <mergeCell ref="D354:D357"/>
    <mergeCell ref="K354:K357"/>
    <mergeCell ref="L354:L357"/>
    <mergeCell ref="A516:A519"/>
    <mergeCell ref="B516:B519"/>
    <mergeCell ref="C516:C519"/>
    <mergeCell ref="D516:D519"/>
    <mergeCell ref="K516:K519"/>
    <mergeCell ref="K412:K415"/>
    <mergeCell ref="C374:C377"/>
    <mergeCell ref="D374:D377"/>
    <mergeCell ref="K374:K377"/>
    <mergeCell ref="A383:A386"/>
    <mergeCell ref="B383:B386"/>
    <mergeCell ref="C383:C386"/>
    <mergeCell ref="D383:D386"/>
    <mergeCell ref="K383:K386"/>
    <mergeCell ref="A378:A381"/>
    <mergeCell ref="A451:A454"/>
    <mergeCell ref="B451:B454"/>
    <mergeCell ref="A463:A466"/>
    <mergeCell ref="B463:B466"/>
    <mergeCell ref="D463:D466"/>
    <mergeCell ref="K463:K466"/>
    <mergeCell ref="A495:A498"/>
    <mergeCell ref="B495:B498"/>
    <mergeCell ref="C495:C498"/>
    <mergeCell ref="D346:D349"/>
    <mergeCell ref="A305:A308"/>
    <mergeCell ref="B305:B308"/>
    <mergeCell ref="A342:A345"/>
    <mergeCell ref="A346:A349"/>
    <mergeCell ref="K314:K317"/>
    <mergeCell ref="D310:D313"/>
    <mergeCell ref="K310:K313"/>
    <mergeCell ref="B322:B325"/>
    <mergeCell ref="B326:B329"/>
    <mergeCell ref="A334:A337"/>
    <mergeCell ref="A338:A341"/>
    <mergeCell ref="B338:B341"/>
    <mergeCell ref="D314:D317"/>
    <mergeCell ref="D318:D321"/>
    <mergeCell ref="D322:D325"/>
    <mergeCell ref="D326:D329"/>
    <mergeCell ref="D330:D333"/>
    <mergeCell ref="B314:B317"/>
    <mergeCell ref="B318:B321"/>
    <mergeCell ref="B330:B333"/>
    <mergeCell ref="A314:A317"/>
    <mergeCell ref="A318:A321"/>
    <mergeCell ref="B310:B313"/>
    <mergeCell ref="D301:D304"/>
    <mergeCell ref="K301:K304"/>
    <mergeCell ref="D467:D470"/>
    <mergeCell ref="D297:D300"/>
    <mergeCell ref="K297:K300"/>
    <mergeCell ref="L297:L300"/>
    <mergeCell ref="C293:C296"/>
    <mergeCell ref="A293:A296"/>
    <mergeCell ref="B293:B296"/>
    <mergeCell ref="D293:D296"/>
    <mergeCell ref="K293:K296"/>
    <mergeCell ref="L293:L296"/>
    <mergeCell ref="C297:C304"/>
    <mergeCell ref="L301:L304"/>
    <mergeCell ref="A301:A304"/>
    <mergeCell ref="B301:B304"/>
    <mergeCell ref="A297:A300"/>
    <mergeCell ref="B297:B300"/>
    <mergeCell ref="A322:A325"/>
    <mergeCell ref="A326:A329"/>
    <mergeCell ref="A330:A333"/>
    <mergeCell ref="D338:D341"/>
    <mergeCell ref="D342:D345"/>
    <mergeCell ref="L338:L341"/>
    <mergeCell ref="A248:A251"/>
    <mergeCell ref="B248:B251"/>
    <mergeCell ref="A244:A247"/>
    <mergeCell ref="A281:A284"/>
    <mergeCell ref="A268:A271"/>
    <mergeCell ref="B268:B271"/>
    <mergeCell ref="L322:L325"/>
    <mergeCell ref="L326:L329"/>
    <mergeCell ref="L330:L333"/>
    <mergeCell ref="L305:L308"/>
    <mergeCell ref="L314:L317"/>
    <mergeCell ref="L318:L321"/>
    <mergeCell ref="B273:B276"/>
    <mergeCell ref="C273:C276"/>
    <mergeCell ref="D273:D276"/>
    <mergeCell ref="A277:A280"/>
    <mergeCell ref="B277:B280"/>
    <mergeCell ref="D277:D280"/>
    <mergeCell ref="K277:K280"/>
    <mergeCell ref="L277:L280"/>
    <mergeCell ref="C277:C284"/>
    <mergeCell ref="D305:D308"/>
    <mergeCell ref="K305:K308"/>
    <mergeCell ref="A310:A313"/>
    <mergeCell ref="A19:A22"/>
    <mergeCell ref="B19:B22"/>
    <mergeCell ref="D19:D22"/>
    <mergeCell ref="K19:K22"/>
    <mergeCell ref="L19:L22"/>
    <mergeCell ref="A47:A50"/>
    <mergeCell ref="B47:B50"/>
    <mergeCell ref="D47:D50"/>
    <mergeCell ref="K47:K50"/>
    <mergeCell ref="L47:L50"/>
    <mergeCell ref="C47:C58"/>
    <mergeCell ref="A51:A54"/>
    <mergeCell ref="B51:B54"/>
    <mergeCell ref="D51:D54"/>
    <mergeCell ref="K51:K54"/>
    <mergeCell ref="L51:L54"/>
    <mergeCell ref="A55:A58"/>
    <mergeCell ref="B55:B58"/>
    <mergeCell ref="D55:D58"/>
    <mergeCell ref="K55:K58"/>
    <mergeCell ref="L55:L58"/>
    <mergeCell ref="A39:A42"/>
    <mergeCell ref="A43:A46"/>
    <mergeCell ref="B43:B46"/>
    <mergeCell ref="K15:K18"/>
    <mergeCell ref="A15:A18"/>
    <mergeCell ref="B15:B18"/>
    <mergeCell ref="D15:D18"/>
    <mergeCell ref="L15:L18"/>
    <mergeCell ref="B31:B34"/>
    <mergeCell ref="D31:D34"/>
    <mergeCell ref="K31:K34"/>
    <mergeCell ref="L31:L34"/>
    <mergeCell ref="A23:A26"/>
    <mergeCell ref="B23:B26"/>
    <mergeCell ref="C23:C26"/>
    <mergeCell ref="D23:D26"/>
    <mergeCell ref="K23:K26"/>
    <mergeCell ref="L23:L26"/>
    <mergeCell ref="C15:C22"/>
    <mergeCell ref="A27:A30"/>
    <mergeCell ref="B27:B30"/>
    <mergeCell ref="D27:D30"/>
    <mergeCell ref="K27:K30"/>
    <mergeCell ref="L27:L30"/>
    <mergeCell ref="C27:C38"/>
    <mergeCell ref="A35:A38"/>
    <mergeCell ref="B35:B38"/>
    <mergeCell ref="D43:D46"/>
    <mergeCell ref="B39:B42"/>
    <mergeCell ref="C39:C42"/>
    <mergeCell ref="D39:D42"/>
    <mergeCell ref="K39:K42"/>
    <mergeCell ref="L39:L42"/>
    <mergeCell ref="A1:L1"/>
    <mergeCell ref="B5:B8"/>
    <mergeCell ref="A5:A8"/>
    <mergeCell ref="C5:C8"/>
    <mergeCell ref="D5:D8"/>
    <mergeCell ref="K5:K8"/>
    <mergeCell ref="L5:L8"/>
    <mergeCell ref="A2:K2"/>
    <mergeCell ref="D10:D13"/>
    <mergeCell ref="K10:K13"/>
    <mergeCell ref="A10:A13"/>
    <mergeCell ref="B10:B13"/>
    <mergeCell ref="C10:C13"/>
    <mergeCell ref="L10:L13"/>
    <mergeCell ref="D35:D38"/>
    <mergeCell ref="K35:K38"/>
    <mergeCell ref="L35:L38"/>
    <mergeCell ref="A31:A34"/>
    <mergeCell ref="K43:K46"/>
    <mergeCell ref="L43:L46"/>
    <mergeCell ref="C43:C46"/>
    <mergeCell ref="L71:L74"/>
    <mergeCell ref="A75:A78"/>
    <mergeCell ref="B75:B78"/>
    <mergeCell ref="C75:C78"/>
    <mergeCell ref="D75:D78"/>
    <mergeCell ref="A59:A62"/>
    <mergeCell ref="B59:B62"/>
    <mergeCell ref="D59:D62"/>
    <mergeCell ref="K59:K62"/>
    <mergeCell ref="L59:L62"/>
    <mergeCell ref="A67:A70"/>
    <mergeCell ref="B67:B70"/>
    <mergeCell ref="C67:C70"/>
    <mergeCell ref="D67:D70"/>
    <mergeCell ref="K67:K70"/>
    <mergeCell ref="L67:L70"/>
    <mergeCell ref="C71:C74"/>
    <mergeCell ref="A71:A74"/>
    <mergeCell ref="B71:B74"/>
    <mergeCell ref="D71:D74"/>
    <mergeCell ref="K71:K74"/>
    <mergeCell ref="L95:L98"/>
    <mergeCell ref="A95:A98"/>
    <mergeCell ref="A83:A86"/>
    <mergeCell ref="B83:B86"/>
    <mergeCell ref="C83:C86"/>
    <mergeCell ref="D83:D86"/>
    <mergeCell ref="K83:K86"/>
    <mergeCell ref="L83:L86"/>
    <mergeCell ref="A87:A90"/>
    <mergeCell ref="B87:B90"/>
    <mergeCell ref="D87:D90"/>
    <mergeCell ref="K87:K90"/>
    <mergeCell ref="L87:L90"/>
    <mergeCell ref="C95:C98"/>
    <mergeCell ref="D95:D98"/>
    <mergeCell ref="K95:K98"/>
    <mergeCell ref="B95:B98"/>
    <mergeCell ref="A91:A94"/>
    <mergeCell ref="B91:B94"/>
    <mergeCell ref="C91:C94"/>
    <mergeCell ref="D91:D94"/>
    <mergeCell ref="K91:K94"/>
    <mergeCell ref="L91:L94"/>
    <mergeCell ref="K75:K78"/>
    <mergeCell ref="L75:L78"/>
    <mergeCell ref="A79:A82"/>
    <mergeCell ref="B79:B82"/>
    <mergeCell ref="C79:C82"/>
    <mergeCell ref="D79:D82"/>
    <mergeCell ref="K79:K82"/>
    <mergeCell ref="L79:L82"/>
    <mergeCell ref="C87:C90"/>
    <mergeCell ref="L108:L111"/>
    <mergeCell ref="A108:A111"/>
    <mergeCell ref="C108:C111"/>
    <mergeCell ref="B108:B111"/>
    <mergeCell ref="D108:D111"/>
    <mergeCell ref="K108:K111"/>
    <mergeCell ref="A100:A103"/>
    <mergeCell ref="B100:B103"/>
    <mergeCell ref="C100:C103"/>
    <mergeCell ref="D100:D103"/>
    <mergeCell ref="K100:K103"/>
    <mergeCell ref="L100:L103"/>
    <mergeCell ref="L104:L107"/>
    <mergeCell ref="A104:A107"/>
    <mergeCell ref="B104:B107"/>
    <mergeCell ref="C104:C107"/>
    <mergeCell ref="D104:D107"/>
    <mergeCell ref="K104:K107"/>
    <mergeCell ref="A126:A129"/>
    <mergeCell ref="B113:B116"/>
    <mergeCell ref="C113:C116"/>
    <mergeCell ref="D113:D116"/>
    <mergeCell ref="K113:K116"/>
    <mergeCell ref="L113:L116"/>
    <mergeCell ref="D138:D141"/>
    <mergeCell ref="K138:K141"/>
    <mergeCell ref="L175:L178"/>
    <mergeCell ref="L138:L141"/>
    <mergeCell ref="B146:B149"/>
    <mergeCell ref="D146:D149"/>
    <mergeCell ref="K146:K149"/>
    <mergeCell ref="C130:C133"/>
    <mergeCell ref="D130:D133"/>
    <mergeCell ref="K130:K133"/>
    <mergeCell ref="L130:L133"/>
    <mergeCell ref="C142:C153"/>
    <mergeCell ref="K163:K166"/>
    <mergeCell ref="L163:L166"/>
    <mergeCell ref="C159:C182"/>
    <mergeCell ref="K154:K157"/>
    <mergeCell ref="L154:L157"/>
    <mergeCell ref="B154:B157"/>
    <mergeCell ref="A117:A120"/>
    <mergeCell ref="B117:B120"/>
    <mergeCell ref="C117:C120"/>
    <mergeCell ref="D117:D120"/>
    <mergeCell ref="K117:K120"/>
    <mergeCell ref="L117:L120"/>
    <mergeCell ref="L121:L124"/>
    <mergeCell ref="K121:K124"/>
    <mergeCell ref="A121:A124"/>
    <mergeCell ref="B121:B124"/>
    <mergeCell ref="C121:C124"/>
    <mergeCell ref="D121:D124"/>
    <mergeCell ref="A113:A116"/>
    <mergeCell ref="L146:L149"/>
    <mergeCell ref="A150:A153"/>
    <mergeCell ref="A134:A137"/>
    <mergeCell ref="B134:B137"/>
    <mergeCell ref="C134:C137"/>
    <mergeCell ref="D134:D137"/>
    <mergeCell ref="K134:K137"/>
    <mergeCell ref="L134:L137"/>
    <mergeCell ref="C126:C129"/>
    <mergeCell ref="D126:D129"/>
    <mergeCell ref="K126:K129"/>
    <mergeCell ref="L126:L129"/>
    <mergeCell ref="B126:B129"/>
    <mergeCell ref="A130:A133"/>
    <mergeCell ref="B130:B133"/>
    <mergeCell ref="A142:A145"/>
    <mergeCell ref="B142:B145"/>
    <mergeCell ref="D142:D145"/>
    <mergeCell ref="K142:K145"/>
    <mergeCell ref="L142:L145"/>
    <mergeCell ref="A138:A141"/>
    <mergeCell ref="B138:B141"/>
    <mergeCell ref="C138:C141"/>
    <mergeCell ref="A146:A149"/>
    <mergeCell ref="B150:B153"/>
    <mergeCell ref="D150:D153"/>
    <mergeCell ref="K150:K153"/>
    <mergeCell ref="L150:L153"/>
    <mergeCell ref="D171:D174"/>
    <mergeCell ref="A179:A182"/>
    <mergeCell ref="B179:B182"/>
    <mergeCell ref="D179:D182"/>
    <mergeCell ref="A175:A178"/>
    <mergeCell ref="L171:L174"/>
    <mergeCell ref="B175:B178"/>
    <mergeCell ref="D175:D178"/>
    <mergeCell ref="A167:A170"/>
    <mergeCell ref="B167:B170"/>
    <mergeCell ref="D167:D170"/>
    <mergeCell ref="A159:A162"/>
    <mergeCell ref="D159:D162"/>
    <mergeCell ref="A163:A166"/>
    <mergeCell ref="K175:K178"/>
    <mergeCell ref="D154:D157"/>
    <mergeCell ref="A183:A186"/>
    <mergeCell ref="K183:K186"/>
    <mergeCell ref="B196:B199"/>
    <mergeCell ref="A154:A157"/>
    <mergeCell ref="L179:L182"/>
    <mergeCell ref="A171:A174"/>
    <mergeCell ref="B171:B174"/>
    <mergeCell ref="K179:K182"/>
    <mergeCell ref="L183:L186"/>
    <mergeCell ref="C183:C186"/>
    <mergeCell ref="B183:B186"/>
    <mergeCell ref="D183:D186"/>
    <mergeCell ref="K171:K174"/>
    <mergeCell ref="K159:K162"/>
    <mergeCell ref="L159:L162"/>
    <mergeCell ref="B159:B162"/>
    <mergeCell ref="K167:K170"/>
    <mergeCell ref="L167:L170"/>
    <mergeCell ref="B163:B166"/>
    <mergeCell ref="D163:D166"/>
    <mergeCell ref="A188:A191"/>
    <mergeCell ref="B192:B195"/>
    <mergeCell ref="C154:C157"/>
    <mergeCell ref="B260:B263"/>
    <mergeCell ref="A208:A211"/>
    <mergeCell ref="A196:A199"/>
    <mergeCell ref="A200:A203"/>
    <mergeCell ref="B200:B203"/>
    <mergeCell ref="D208:D211"/>
    <mergeCell ref="K208:K211"/>
    <mergeCell ref="A192:A195"/>
    <mergeCell ref="B204:B207"/>
    <mergeCell ref="A216:A219"/>
    <mergeCell ref="B216:B219"/>
    <mergeCell ref="C252:C259"/>
    <mergeCell ref="A252:A255"/>
    <mergeCell ref="B252:B255"/>
    <mergeCell ref="D252:D255"/>
    <mergeCell ref="K252:K255"/>
    <mergeCell ref="B244:B247"/>
    <mergeCell ref="A236:A239"/>
    <mergeCell ref="D248:D251"/>
    <mergeCell ref="B236:B239"/>
    <mergeCell ref="D236:D239"/>
    <mergeCell ref="D244:D247"/>
    <mergeCell ref="B232:B235"/>
    <mergeCell ref="D232:D235"/>
    <mergeCell ref="B240:B243"/>
    <mergeCell ref="L192:L195"/>
    <mergeCell ref="K204:K207"/>
    <mergeCell ref="D224:D227"/>
    <mergeCell ref="K224:K227"/>
    <mergeCell ref="A220:A223"/>
    <mergeCell ref="A212:A215"/>
    <mergeCell ref="B212:B215"/>
    <mergeCell ref="D212:D215"/>
    <mergeCell ref="K212:K215"/>
    <mergeCell ref="L216:L219"/>
    <mergeCell ref="L208:L211"/>
    <mergeCell ref="L212:L215"/>
    <mergeCell ref="L204:L207"/>
    <mergeCell ref="L224:L227"/>
    <mergeCell ref="L196:L199"/>
    <mergeCell ref="D200:D203"/>
    <mergeCell ref="D192:D195"/>
    <mergeCell ref="B208:B211"/>
    <mergeCell ref="K236:K239"/>
    <mergeCell ref="D240:D243"/>
    <mergeCell ref="K240:K243"/>
    <mergeCell ref="K232:K235"/>
    <mergeCell ref="B220:B223"/>
    <mergeCell ref="K334:K337"/>
    <mergeCell ref="K338:K341"/>
    <mergeCell ref="C260:C263"/>
    <mergeCell ref="D260:D263"/>
    <mergeCell ref="L228:L231"/>
    <mergeCell ref="D196:D199"/>
    <mergeCell ref="K196:K199"/>
    <mergeCell ref="C305:C308"/>
    <mergeCell ref="K244:K247"/>
    <mergeCell ref="L252:L255"/>
    <mergeCell ref="L244:L247"/>
    <mergeCell ref="D220:D223"/>
    <mergeCell ref="C212:C227"/>
    <mergeCell ref="K216:K219"/>
    <mergeCell ref="D216:D219"/>
    <mergeCell ref="K248:K251"/>
    <mergeCell ref="K228:K231"/>
    <mergeCell ref="L248:L251"/>
    <mergeCell ref="C188:C211"/>
    <mergeCell ref="L188:L191"/>
    <mergeCell ref="D204:D207"/>
    <mergeCell ref="L232:L235"/>
    <mergeCell ref="L236:L239"/>
    <mergeCell ref="L240:L243"/>
    <mergeCell ref="L342:L345"/>
    <mergeCell ref="L346:L349"/>
    <mergeCell ref="B281:B284"/>
    <mergeCell ref="D281:D284"/>
    <mergeCell ref="A256:A259"/>
    <mergeCell ref="B256:B259"/>
    <mergeCell ref="D256:D259"/>
    <mergeCell ref="K256:K259"/>
    <mergeCell ref="L256:L259"/>
    <mergeCell ref="A264:A267"/>
    <mergeCell ref="B264:B267"/>
    <mergeCell ref="C264:C267"/>
    <mergeCell ref="D264:D267"/>
    <mergeCell ref="K264:K267"/>
    <mergeCell ref="L264:L267"/>
    <mergeCell ref="K260:K263"/>
    <mergeCell ref="L260:L263"/>
    <mergeCell ref="B342:B345"/>
    <mergeCell ref="B346:B349"/>
    <mergeCell ref="D334:D337"/>
    <mergeCell ref="B334:B337"/>
    <mergeCell ref="L268:L271"/>
    <mergeCell ref="A273:A276"/>
    <mergeCell ref="L334:L337"/>
    <mergeCell ref="A224:A227"/>
    <mergeCell ref="B188:B191"/>
    <mergeCell ref="D188:D191"/>
    <mergeCell ref="K188:K191"/>
    <mergeCell ref="K192:K195"/>
    <mergeCell ref="A430:A433"/>
    <mergeCell ref="B430:B433"/>
    <mergeCell ref="C430:C433"/>
    <mergeCell ref="D430:D433"/>
    <mergeCell ref="K430:K433"/>
    <mergeCell ref="B396:B399"/>
    <mergeCell ref="K421:K424"/>
    <mergeCell ref="B408:B411"/>
    <mergeCell ref="C408:C411"/>
    <mergeCell ref="D408:D411"/>
    <mergeCell ref="K408:K411"/>
    <mergeCell ref="K396:K399"/>
    <mergeCell ref="K342:K345"/>
    <mergeCell ref="K346:K349"/>
    <mergeCell ref="B224:B227"/>
    <mergeCell ref="A204:A207"/>
    <mergeCell ref="C268:C271"/>
    <mergeCell ref="D268:D271"/>
    <mergeCell ref="K268:K271"/>
    <mergeCell ref="L463:L466"/>
    <mergeCell ref="K439:K442"/>
    <mergeCell ref="L439:L442"/>
    <mergeCell ref="C435:C462"/>
    <mergeCell ref="L459:L462"/>
    <mergeCell ref="L421:L424"/>
    <mergeCell ref="K455:K458"/>
    <mergeCell ref="A443:A446"/>
    <mergeCell ref="B443:B446"/>
    <mergeCell ref="D443:D446"/>
    <mergeCell ref="K443:K446"/>
    <mergeCell ref="L455:L458"/>
    <mergeCell ref="A459:A462"/>
    <mergeCell ref="B459:B462"/>
    <mergeCell ref="D459:D462"/>
    <mergeCell ref="K459:K462"/>
    <mergeCell ref="A447:A450"/>
    <mergeCell ref="K447:K450"/>
    <mergeCell ref="L430:L433"/>
    <mergeCell ref="A435:A438"/>
    <mergeCell ref="B435:B438"/>
    <mergeCell ref="D435:D438"/>
    <mergeCell ref="K435:K438"/>
    <mergeCell ref="L435:L438"/>
    <mergeCell ref="D495:D498"/>
    <mergeCell ref="K495:K498"/>
    <mergeCell ref="L495:L498"/>
    <mergeCell ref="C475:C478"/>
    <mergeCell ref="D475:D478"/>
    <mergeCell ref="K475:K478"/>
    <mergeCell ref="L475:L478"/>
    <mergeCell ref="A479:A482"/>
    <mergeCell ref="B479:B482"/>
    <mergeCell ref="C479:C482"/>
    <mergeCell ref="D479:D482"/>
    <mergeCell ref="K479:K482"/>
    <mergeCell ref="L479:L482"/>
    <mergeCell ref="A475:A478"/>
    <mergeCell ref="B475:B478"/>
    <mergeCell ref="L491:L494"/>
    <mergeCell ref="A491:A494"/>
    <mergeCell ref="B491:B494"/>
    <mergeCell ref="C491:C494"/>
    <mergeCell ref="D491:D494"/>
    <mergeCell ref="K491:K494"/>
    <mergeCell ref="L483:L486"/>
    <mergeCell ref="A487:A490"/>
    <mergeCell ref="B487:B490"/>
    <mergeCell ref="A500:A503"/>
    <mergeCell ref="B500:B503"/>
    <mergeCell ref="C500:C503"/>
    <mergeCell ref="D500:D503"/>
    <mergeCell ref="K500:K503"/>
    <mergeCell ref="L500:L503"/>
    <mergeCell ref="A512:A515"/>
    <mergeCell ref="B512:B515"/>
    <mergeCell ref="C512:C515"/>
    <mergeCell ref="D512:D515"/>
    <mergeCell ref="K512:K515"/>
    <mergeCell ref="L512:L515"/>
    <mergeCell ref="A504:A507"/>
    <mergeCell ref="B504:B507"/>
    <mergeCell ref="K504:K507"/>
    <mergeCell ref="L504:L507"/>
    <mergeCell ref="A508:A511"/>
    <mergeCell ref="B508:B511"/>
    <mergeCell ref="C508:C511"/>
    <mergeCell ref="D508:D511"/>
    <mergeCell ref="K508:K511"/>
    <mergeCell ref="L508:L511"/>
    <mergeCell ref="K520:K523"/>
    <mergeCell ref="L520:L523"/>
    <mergeCell ref="K545:K548"/>
    <mergeCell ref="L545:L548"/>
    <mergeCell ref="A593:A596"/>
    <mergeCell ref="K387:K390"/>
    <mergeCell ref="L387:L390"/>
    <mergeCell ref="A425:A428"/>
    <mergeCell ref="B425:B428"/>
    <mergeCell ref="C425:C428"/>
    <mergeCell ref="D425:D428"/>
    <mergeCell ref="K425:K428"/>
    <mergeCell ref="L425:L428"/>
    <mergeCell ref="A417:A420"/>
    <mergeCell ref="B417:B420"/>
    <mergeCell ref="D417:D420"/>
    <mergeCell ref="K417:K420"/>
    <mergeCell ref="L417:L420"/>
    <mergeCell ref="A421:A424"/>
    <mergeCell ref="A387:A390"/>
    <mergeCell ref="B387:B390"/>
    <mergeCell ref="L391:L394"/>
    <mergeCell ref="A404:A407"/>
    <mergeCell ref="A408:A411"/>
    <mergeCell ref="L408:L411"/>
    <mergeCell ref="C387:C390"/>
    <mergeCell ref="D387:D390"/>
    <mergeCell ref="A471:A474"/>
    <mergeCell ref="B471:B474"/>
    <mergeCell ref="D471:D474"/>
    <mergeCell ref="D391:D394"/>
    <mergeCell ref="B421:B424"/>
    <mergeCell ref="D421:D424"/>
    <mergeCell ref="B447:B450"/>
    <mergeCell ref="D447:D450"/>
    <mergeCell ref="D412:D415"/>
    <mergeCell ref="B391:B394"/>
    <mergeCell ref="C391:C394"/>
    <mergeCell ref="D455:D458"/>
    <mergeCell ref="A412:A415"/>
    <mergeCell ref="B412:B415"/>
    <mergeCell ref="C412:C415"/>
    <mergeCell ref="A439:A442"/>
    <mergeCell ref="B439:B442"/>
    <mergeCell ref="D396:D399"/>
    <mergeCell ref="B404:B407"/>
    <mergeCell ref="C417:C424"/>
    <mergeCell ref="A396:A399"/>
    <mergeCell ref="K749:K752"/>
    <mergeCell ref="L749:L752"/>
    <mergeCell ref="A754:A757"/>
    <mergeCell ref="B754:B757"/>
    <mergeCell ref="C754:C757"/>
    <mergeCell ref="D754:D757"/>
    <mergeCell ref="K754:K757"/>
    <mergeCell ref="L754:L757"/>
    <mergeCell ref="A744:A747"/>
    <mergeCell ref="B744:B747"/>
    <mergeCell ref="C744:C747"/>
    <mergeCell ref="D744:D747"/>
    <mergeCell ref="K744:K747"/>
    <mergeCell ref="L744:L747"/>
    <mergeCell ref="A749:A752"/>
    <mergeCell ref="B749:B752"/>
    <mergeCell ref="C749:C752"/>
    <mergeCell ref="D749:D752"/>
    <mergeCell ref="A739:A742"/>
    <mergeCell ref="B739:B742"/>
    <mergeCell ref="C739:C742"/>
    <mergeCell ref="D739:D742"/>
    <mergeCell ref="K739:K742"/>
    <mergeCell ref="L739:L742"/>
    <mergeCell ref="B676:B679"/>
    <mergeCell ref="C676:C679"/>
    <mergeCell ref="D676:D679"/>
    <mergeCell ref="K676:K679"/>
    <mergeCell ref="L676:L679"/>
    <mergeCell ref="K693:K696"/>
    <mergeCell ref="L693:L696"/>
    <mergeCell ref="L709:L712"/>
    <mergeCell ref="B697:B700"/>
    <mergeCell ref="K697:K700"/>
    <mergeCell ref="L697:L700"/>
    <mergeCell ref="B701:B704"/>
    <mergeCell ref="K701:K704"/>
    <mergeCell ref="L701:L704"/>
    <mergeCell ref="B705:B708"/>
    <mergeCell ref="D701:D704"/>
    <mergeCell ref="D697:D700"/>
    <mergeCell ref="L705:L708"/>
    <mergeCell ref="A729:A732"/>
    <mergeCell ref="B729:B732"/>
    <mergeCell ref="C729:C732"/>
    <mergeCell ref="D729:D732"/>
    <mergeCell ref="K729:K732"/>
    <mergeCell ref="L729:L732"/>
    <mergeCell ref="A734:A737"/>
    <mergeCell ref="B734:B737"/>
    <mergeCell ref="C734:C737"/>
    <mergeCell ref="K734:K737"/>
    <mergeCell ref="L734:L737"/>
    <mergeCell ref="D734:D737"/>
    <mergeCell ref="A668:A671"/>
    <mergeCell ref="B668:B671"/>
    <mergeCell ref="D668:D671"/>
    <mergeCell ref="K668:K671"/>
    <mergeCell ref="B681:B684"/>
    <mergeCell ref="K681:K684"/>
    <mergeCell ref="L681:L684"/>
    <mergeCell ref="A672:A675"/>
    <mergeCell ref="B672:B675"/>
    <mergeCell ref="D672:D675"/>
    <mergeCell ref="K672:K675"/>
    <mergeCell ref="L672:L675"/>
    <mergeCell ref="C668:C675"/>
    <mergeCell ref="L668:L671"/>
    <mergeCell ref="A676:A679"/>
    <mergeCell ref="C681:C728"/>
    <mergeCell ref="A709:A712"/>
    <mergeCell ref="B709:B712"/>
    <mergeCell ref="K709:K712"/>
    <mergeCell ref="A697:A700"/>
    <mergeCell ref="A701:A704"/>
    <mergeCell ref="A725:A728"/>
    <mergeCell ref="B725:B728"/>
    <mergeCell ref="D725:D728"/>
    <mergeCell ref="C487:C490"/>
    <mergeCell ref="D487:D490"/>
    <mergeCell ref="K487:K490"/>
    <mergeCell ref="L487:L490"/>
    <mergeCell ref="A483:A486"/>
    <mergeCell ref="B483:B486"/>
    <mergeCell ref="C483:C486"/>
    <mergeCell ref="D483:D486"/>
    <mergeCell ref="K483:K486"/>
  </mergeCells>
  <phoneticPr fontId="44" type="noConversion"/>
  <pageMargins left="0.11811023622047245" right="0.11811023622047245" top="0.15748031496062992" bottom="0.15748031496062992" header="0.11811023622047245" footer="0.11811023622047245"/>
  <pageSetup paperSize="9" scale="40" orientation="landscape" r:id="rId1"/>
  <rowBreaks count="2" manualBreakCount="2">
    <brk id="44" max="11" man="1"/>
    <brk id="36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Кадиев Расул Кадигаджиевич</dc:creator>
  <cp:lastModifiedBy>Гаджиева Наида Хайрудиновна</cp:lastModifiedBy>
  <cp:lastPrinted>2025-08-18T09:21:04Z</cp:lastPrinted>
  <dcterms:created xsi:type="dcterms:W3CDTF">2015-06-05T18:19:34Z</dcterms:created>
  <dcterms:modified xsi:type="dcterms:W3CDTF">2025-09-18T14:30:09Z</dcterms:modified>
</cp:coreProperties>
</file>