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limanov\Desktop\Рабочая папка Махача\Общие, отчеты\Отчет\Справочная информация\2024 год\01.04.2024\"/>
    </mc:Choice>
  </mc:AlternateContent>
  <bookViews>
    <workbookView xWindow="0" yWindow="0" windowWidth="28800" windowHeight="9900"/>
  </bookViews>
  <sheets>
    <sheet name="Освоение форма Минэк 2023" sheetId="30" r:id="rId1"/>
  </sheets>
  <definedNames>
    <definedName name="_xlnm.Print_Area" localSheetId="0">'Освоение форма Минэк 2023'!$A$1:$Z$71</definedName>
  </definedNames>
  <calcPr calcId="162913"/>
</workbook>
</file>

<file path=xl/calcChain.xml><?xml version="1.0" encoding="utf-8"?>
<calcChain xmlns="http://schemas.openxmlformats.org/spreadsheetml/2006/main">
  <c r="X70" i="30" l="1"/>
  <c r="V52" i="30"/>
  <c r="I11" i="30" l="1"/>
  <c r="K11" i="30"/>
  <c r="H13" i="30"/>
  <c r="H11" i="30" s="1"/>
  <c r="I13" i="30"/>
  <c r="J13" i="30"/>
  <c r="J11" i="30" s="1"/>
  <c r="K13" i="30"/>
  <c r="I19" i="30"/>
  <c r="J19" i="30"/>
  <c r="H21" i="30"/>
  <c r="I21" i="30"/>
  <c r="J21" i="30"/>
  <c r="K21" i="30"/>
  <c r="K19" i="30" s="1"/>
  <c r="H23" i="30"/>
  <c r="H19" i="30" s="1"/>
  <c r="I23" i="30"/>
  <c r="J23" i="30"/>
  <c r="K23" i="30"/>
  <c r="H29" i="30"/>
  <c r="K29" i="30"/>
  <c r="K27" i="30" s="1"/>
  <c r="I30" i="30"/>
  <c r="I29" i="30" s="1"/>
  <c r="H31" i="30"/>
  <c r="K31" i="30"/>
  <c r="I32" i="30"/>
  <c r="I31" i="30" s="1"/>
  <c r="H33" i="30"/>
  <c r="H27" i="30" s="1"/>
  <c r="K33" i="30"/>
  <c r="I34" i="30"/>
  <c r="I33" i="30" s="1"/>
  <c r="J34" i="30"/>
  <c r="J33" i="30" s="1"/>
  <c r="H37" i="30"/>
  <c r="H35" i="30" s="1"/>
  <c r="I37" i="30"/>
  <c r="K37" i="30"/>
  <c r="I38" i="30"/>
  <c r="J38" i="30" s="1"/>
  <c r="J37" i="30" s="1"/>
  <c r="J35" i="30" s="1"/>
  <c r="H39" i="30"/>
  <c r="J39" i="30"/>
  <c r="K40" i="30"/>
  <c r="K39" i="30" s="1"/>
  <c r="K35" i="30" s="1"/>
  <c r="H41" i="30"/>
  <c r="I41" i="30"/>
  <c r="K41" i="30"/>
  <c r="I42" i="30"/>
  <c r="J42" i="30"/>
  <c r="J41" i="30" s="1"/>
  <c r="H43" i="30"/>
  <c r="H45" i="30"/>
  <c r="K45" i="30"/>
  <c r="K43" i="30" s="1"/>
  <c r="I46" i="30"/>
  <c r="J46" i="30" s="1"/>
  <c r="J45" i="30" s="1"/>
  <c r="J43" i="30" s="1"/>
  <c r="H47" i="30"/>
  <c r="K47" i="30"/>
  <c r="I48" i="30"/>
  <c r="J48" i="30" s="1"/>
  <c r="J47" i="30" s="1"/>
  <c r="K49" i="30"/>
  <c r="H51" i="30"/>
  <c r="H49" i="30" s="1"/>
  <c r="J51" i="30"/>
  <c r="J49" i="30" s="1"/>
  <c r="K51" i="30"/>
  <c r="I52" i="30"/>
  <c r="I51" i="30" s="1"/>
  <c r="I49" i="30" s="1"/>
  <c r="J52" i="30"/>
  <c r="J53" i="30"/>
  <c r="H55" i="30"/>
  <c r="H53" i="30" s="1"/>
  <c r="I55" i="30"/>
  <c r="I53" i="30" s="1"/>
  <c r="J55" i="30"/>
  <c r="K55" i="30"/>
  <c r="K53" i="30" s="1"/>
  <c r="H62" i="30"/>
  <c r="J62" i="30"/>
  <c r="J65" i="30" s="1"/>
  <c r="K62" i="30"/>
  <c r="K64" i="30"/>
  <c r="I64" i="30" s="1"/>
  <c r="I62" i="30" s="1"/>
  <c r="I65" i="30" s="1"/>
  <c r="H65" i="30"/>
  <c r="K65" i="30"/>
  <c r="I27" i="30" l="1"/>
  <c r="J32" i="30"/>
  <c r="J31" i="30" s="1"/>
  <c r="J30" i="30"/>
  <c r="J29" i="30" s="1"/>
  <c r="J27" i="30" s="1"/>
  <c r="I47" i="30"/>
  <c r="I45" i="30"/>
  <c r="I43" i="30" s="1"/>
  <c r="I40" i="30"/>
  <c r="I39" i="30" s="1"/>
  <c r="I35" i="30" s="1"/>
  <c r="U39" i="30"/>
  <c r="U33" i="30"/>
  <c r="N45" i="30"/>
  <c r="M45" i="30"/>
  <c r="Z47" i="30"/>
  <c r="Y47" i="30"/>
  <c r="V47" i="30"/>
  <c r="U47" i="30"/>
  <c r="S47" i="30"/>
  <c r="R47" i="30"/>
  <c r="Q47" i="30"/>
  <c r="P47" i="30"/>
  <c r="O47" i="30"/>
  <c r="N47" i="30"/>
  <c r="M47" i="30"/>
  <c r="V64" i="30"/>
  <c r="X39" i="30"/>
  <c r="Y39" i="30"/>
  <c r="Z39" i="30"/>
  <c r="W39" i="30"/>
  <c r="V42" i="30"/>
  <c r="V40" i="30"/>
  <c r="V38" i="30"/>
  <c r="Y33" i="30"/>
  <c r="Z33" i="30"/>
  <c r="V33" i="30"/>
  <c r="P33" i="30"/>
  <c r="O33" i="30"/>
  <c r="L64" i="30"/>
  <c r="O45" i="30"/>
  <c r="P45" i="30"/>
  <c r="Q45" i="30"/>
  <c r="R45" i="30"/>
  <c r="S45" i="30"/>
  <c r="U45" i="30"/>
  <c r="L48" i="30"/>
  <c r="L46" i="30"/>
  <c r="W48" i="30"/>
  <c r="X48" i="30" s="1"/>
  <c r="X47" i="30" s="1"/>
  <c r="L52" i="30"/>
  <c r="L42" i="30"/>
  <c r="L40" i="30"/>
  <c r="R39" i="30"/>
  <c r="Q39" i="30"/>
  <c r="V39" i="30" l="1"/>
  <c r="L47" i="30"/>
  <c r="L45" i="30"/>
  <c r="L43" i="30" s="1"/>
  <c r="N43" i="30"/>
  <c r="W47" i="30"/>
  <c r="M43" i="30"/>
  <c r="L39" i="30"/>
  <c r="L38" i="30"/>
  <c r="L34" i="30"/>
  <c r="L32" i="30"/>
  <c r="L30" i="30"/>
  <c r="N62" i="30" l="1"/>
  <c r="O62" i="30"/>
  <c r="Q62" i="30"/>
  <c r="R62" i="30"/>
  <c r="S62" i="30"/>
  <c r="U62" i="30"/>
  <c r="V62" i="30"/>
  <c r="X62" i="30"/>
  <c r="Y62" i="30"/>
  <c r="Z62" i="30"/>
  <c r="L62" i="30"/>
  <c r="O53" i="30"/>
  <c r="P53" i="30"/>
  <c r="Q53" i="30"/>
  <c r="R53" i="30"/>
  <c r="S55" i="30"/>
  <c r="S53" i="30" s="1"/>
  <c r="U55" i="30"/>
  <c r="U53" i="30" s="1"/>
  <c r="Y55" i="30"/>
  <c r="Y53" i="30" s="1"/>
  <c r="Z55" i="30"/>
  <c r="Z53" i="30" s="1"/>
  <c r="O51" i="30"/>
  <c r="O49" i="30" s="1"/>
  <c r="P51" i="30"/>
  <c r="P49" i="30" s="1"/>
  <c r="Q51" i="30"/>
  <c r="Q49" i="30" s="1"/>
  <c r="R51" i="30"/>
  <c r="R49" i="30" s="1"/>
  <c r="S51" i="30"/>
  <c r="S49" i="30" s="1"/>
  <c r="U51" i="30"/>
  <c r="U49" i="30" s="1"/>
  <c r="V51" i="30"/>
  <c r="V49" i="30" s="1"/>
  <c r="Y51" i="30"/>
  <c r="Y49" i="30" s="1"/>
  <c r="Z51" i="30"/>
  <c r="Z49" i="30" s="1"/>
  <c r="W51" i="30"/>
  <c r="W49" i="30" s="1"/>
  <c r="L51" i="30"/>
  <c r="L49" i="30" s="1"/>
  <c r="O43" i="30"/>
  <c r="P43" i="30"/>
  <c r="Q43" i="30"/>
  <c r="R43" i="30"/>
  <c r="S43" i="30"/>
  <c r="U43" i="30"/>
  <c r="V45" i="30"/>
  <c r="V43" i="30" s="1"/>
  <c r="Y45" i="30"/>
  <c r="Y43" i="30" s="1"/>
  <c r="Z45" i="30"/>
  <c r="Z43" i="30" s="1"/>
  <c r="W46" i="30"/>
  <c r="W45" i="30" s="1"/>
  <c r="W43" i="30" s="1"/>
  <c r="O41" i="30"/>
  <c r="P41" i="30"/>
  <c r="Q41" i="30"/>
  <c r="R41" i="30"/>
  <c r="S41" i="30"/>
  <c r="U41" i="30"/>
  <c r="V41" i="30"/>
  <c r="Y41" i="30"/>
  <c r="Z41" i="30"/>
  <c r="X41" i="30"/>
  <c r="L41" i="30"/>
  <c r="S39" i="30"/>
  <c r="O37" i="30"/>
  <c r="P37" i="30"/>
  <c r="P35" i="30" s="1"/>
  <c r="Q37" i="30"/>
  <c r="R37" i="30"/>
  <c r="S37" i="30"/>
  <c r="U37" i="30"/>
  <c r="U35" i="30" s="1"/>
  <c r="V37" i="30"/>
  <c r="Y37" i="30"/>
  <c r="Y35" i="30" s="1"/>
  <c r="Z37" i="30"/>
  <c r="Z35" i="30" s="1"/>
  <c r="X37" i="30"/>
  <c r="X35" i="30" s="1"/>
  <c r="L37" i="30"/>
  <c r="L35" i="30" s="1"/>
  <c r="M37" i="30"/>
  <c r="V29" i="30"/>
  <c r="V31" i="30"/>
  <c r="W34" i="30"/>
  <c r="W33" i="30" s="1"/>
  <c r="S33" i="30"/>
  <c r="O31" i="30"/>
  <c r="P31" i="30"/>
  <c r="Q31" i="30"/>
  <c r="R31" i="30"/>
  <c r="S31" i="30"/>
  <c r="U31" i="30"/>
  <c r="Y31" i="30"/>
  <c r="Z31" i="30"/>
  <c r="W32" i="30"/>
  <c r="X32" i="30" s="1"/>
  <c r="X31" i="30" s="1"/>
  <c r="O29" i="30"/>
  <c r="P29" i="30"/>
  <c r="Q29" i="30"/>
  <c r="R29" i="30"/>
  <c r="S29" i="30"/>
  <c r="U29" i="30"/>
  <c r="Y29" i="30"/>
  <c r="Z29" i="30"/>
  <c r="W30" i="30"/>
  <c r="X30" i="30" s="1"/>
  <c r="X29" i="30" s="1"/>
  <c r="O23" i="30"/>
  <c r="P23" i="30"/>
  <c r="Q23" i="30"/>
  <c r="R23" i="30"/>
  <c r="S23" i="30"/>
  <c r="U23" i="30"/>
  <c r="V23" i="30"/>
  <c r="Y23" i="30"/>
  <c r="Z23" i="30"/>
  <c r="W21" i="30"/>
  <c r="L21" i="30"/>
  <c r="O21" i="30"/>
  <c r="P21" i="30"/>
  <c r="Q21" i="30"/>
  <c r="R21" i="30"/>
  <c r="S21" i="30"/>
  <c r="U21" i="30"/>
  <c r="V21" i="30"/>
  <c r="Y21" i="30"/>
  <c r="Z21" i="30"/>
  <c r="Y13" i="30"/>
  <c r="Y11" i="30" s="1"/>
  <c r="Z13" i="30"/>
  <c r="Z11" i="30" s="1"/>
  <c r="V13" i="30"/>
  <c r="V11" i="30" s="1"/>
  <c r="R11" i="30"/>
  <c r="Q11" i="30"/>
  <c r="O13" i="30"/>
  <c r="P13" i="30"/>
  <c r="P11" i="30" s="1"/>
  <c r="O35" i="30" l="1"/>
  <c r="R35" i="30"/>
  <c r="Q35" i="30"/>
  <c r="Q19" i="30"/>
  <c r="O19" i="30"/>
  <c r="L53" i="30"/>
  <c r="L33" i="30"/>
  <c r="O11" i="30"/>
  <c r="L13" i="30"/>
  <c r="L11" i="30" s="1"/>
  <c r="S19" i="30"/>
  <c r="V19" i="30"/>
  <c r="P19" i="30"/>
  <c r="Z19" i="30"/>
  <c r="R19" i="30"/>
  <c r="Y19" i="30"/>
  <c r="W62" i="30"/>
  <c r="M62" i="30"/>
  <c r="S27" i="30"/>
  <c r="S35" i="30"/>
  <c r="X46" i="30"/>
  <c r="X45" i="30" s="1"/>
  <c r="X43" i="30" s="1"/>
  <c r="N51" i="30"/>
  <c r="N49" i="30" s="1"/>
  <c r="P62" i="30"/>
  <c r="M51" i="30"/>
  <c r="M49" i="30" s="1"/>
  <c r="X51" i="30"/>
  <c r="X49" i="30" s="1"/>
  <c r="L23" i="30"/>
  <c r="L19" i="30" s="1"/>
  <c r="U27" i="30"/>
  <c r="V27" i="30"/>
  <c r="Q27" i="30"/>
  <c r="R27" i="30"/>
  <c r="Y27" i="30"/>
  <c r="M41" i="30"/>
  <c r="M35" i="30" s="1"/>
  <c r="Z27" i="30"/>
  <c r="P27" i="30"/>
  <c r="W31" i="30"/>
  <c r="O27" i="30"/>
  <c r="W37" i="30"/>
  <c r="W41" i="30"/>
  <c r="U19" i="30"/>
  <c r="X34" i="30"/>
  <c r="M31" i="30"/>
  <c r="M27" i="30" s="1"/>
  <c r="M23" i="30"/>
  <c r="X21" i="30"/>
  <c r="M21" i="30"/>
  <c r="N21" i="30"/>
  <c r="L29" i="30"/>
  <c r="W29" i="30"/>
  <c r="X23" i="30"/>
  <c r="W23" i="30"/>
  <c r="W19" i="30" s="1"/>
  <c r="W13" i="30"/>
  <c r="W11" i="30" s="1"/>
  <c r="P8" i="30" l="1"/>
  <c r="P65" i="30" s="1"/>
  <c r="W35" i="30"/>
  <c r="V35" i="30" s="1"/>
  <c r="Y8" i="30"/>
  <c r="Y65" i="30" s="1"/>
  <c r="R8" i="30"/>
  <c r="R65" i="30" s="1"/>
  <c r="X33" i="30"/>
  <c r="X27" i="30" s="1"/>
  <c r="Z8" i="30"/>
  <c r="Z65" i="30" s="1"/>
  <c r="Q8" i="30"/>
  <c r="Q65" i="30" s="1"/>
  <c r="O8" i="30"/>
  <c r="O65" i="30" s="1"/>
  <c r="N11" i="30"/>
  <c r="M19" i="30"/>
  <c r="X19" i="30"/>
  <c r="N41" i="30"/>
  <c r="W27" i="30"/>
  <c r="N37" i="30"/>
  <c r="N31" i="30"/>
  <c r="N27" i="30" s="1"/>
  <c r="M11" i="30"/>
  <c r="N23" i="30"/>
  <c r="N19" i="30" s="1"/>
  <c r="N35" i="30" l="1"/>
  <c r="N8" i="30"/>
  <c r="N65" i="30" s="1"/>
  <c r="M8" i="30"/>
  <c r="L31" i="30"/>
  <c r="L27" i="30" s="1"/>
  <c r="M65" i="30" l="1"/>
  <c r="L8" i="30"/>
  <c r="L65" i="30" s="1"/>
  <c r="U11" i="30"/>
  <c r="U8" i="30" s="1"/>
  <c r="S13" i="30"/>
  <c r="S11" i="30" s="1"/>
  <c r="S8" i="30" s="1"/>
  <c r="S65" i="30" s="1"/>
  <c r="U65" i="30" l="1"/>
  <c r="X13" i="30" l="1"/>
  <c r="X11" i="30" l="1"/>
  <c r="X55" i="30" l="1"/>
  <c r="X53" i="30" s="1"/>
  <c r="V55" i="30"/>
  <c r="V53" i="30" s="1"/>
  <c r="X8" i="30" l="1"/>
  <c r="X65" i="30" s="1"/>
  <c r="W55" i="30"/>
  <c r="W53" i="30" s="1"/>
  <c r="W8" i="30" s="1"/>
  <c r="X71" i="30" s="1"/>
  <c r="V8" i="30" l="1"/>
  <c r="W65" i="30"/>
  <c r="X68" i="30" s="1"/>
  <c r="V65" i="30" l="1"/>
  <c r="X67" i="30" s="1"/>
</calcChain>
</file>

<file path=xl/sharedStrings.xml><?xml version="1.0" encoding="utf-8"?>
<sst xmlns="http://schemas.openxmlformats.org/spreadsheetml/2006/main" count="197" uniqueCount="128">
  <si>
    <t>4</t>
  </si>
  <si>
    <t>1</t>
  </si>
  <si>
    <t>3</t>
  </si>
  <si>
    <t>1.1.</t>
  </si>
  <si>
    <t>Комплексное благоустройство улиц, парков и общественных пространств</t>
  </si>
  <si>
    <t>Строительство водовода "Кайтаг-Дербент"</t>
  </si>
  <si>
    <t>Реновация городской системы теплоснабжения</t>
  </si>
  <si>
    <t>Реновация городской системы водоснабжения и водоотведения</t>
  </si>
  <si>
    <t>4.1.</t>
  </si>
  <si>
    <t>4.5.</t>
  </si>
  <si>
    <t>4.6.</t>
  </si>
  <si>
    <t>6.3.</t>
  </si>
  <si>
    <t>11.1.</t>
  </si>
  <si>
    <t>Разработка проектно-сметной документации и проведение государственной экспертизы проектов</t>
  </si>
  <si>
    <t>№ п/п</t>
  </si>
  <si>
    <t>2022-2023</t>
  </si>
  <si>
    <t>2022-2024</t>
  </si>
  <si>
    <t>3.11.</t>
  </si>
  <si>
    <t>Создание дополнительных мест в сфере среднего образования</t>
  </si>
  <si>
    <t>ЖКХ</t>
  </si>
  <si>
    <t>ИТОГО</t>
  </si>
  <si>
    <t>Капитальный ремонт улиц и инженерных сетей города</t>
  </si>
  <si>
    <t>Строительство дворца спорта (с оснащением оборудованием)</t>
  </si>
  <si>
    <t>(тыс. рублей)</t>
  </si>
  <si>
    <t>Мероприятия, объекты</t>
  </si>
  <si>
    <t>КБК</t>
  </si>
  <si>
    <t>Период реализации</t>
  </si>
  <si>
    <t>Информация по заключенным соглашениям (бюджетные средства)</t>
  </si>
  <si>
    <t xml:space="preserve">Доведено до ГРБС  </t>
  </si>
  <si>
    <t>Доведено до заказчика (ГО "город Дербент")</t>
  </si>
  <si>
    <t>Информация о проведении аукционных процедур</t>
  </si>
  <si>
    <t xml:space="preserve">Информация по заключенным контрактам </t>
  </si>
  <si>
    <t>Кассовый расход</t>
  </si>
  <si>
    <t>Всего</t>
  </si>
  <si>
    <t>в том числе:</t>
  </si>
  <si>
    <t>№ и дата заключения</t>
  </si>
  <si>
    <t xml:space="preserve">Всего
</t>
  </si>
  <si>
    <t>Сумма</t>
  </si>
  <si>
    <t>РзПр</t>
  </si>
  <si>
    <t>ЦСР</t>
  </si>
  <si>
    <t>ВР</t>
  </si>
  <si>
    <t>Бюджет 
РД</t>
  </si>
  <si>
    <t>Внебюджетные средства</t>
  </si>
  <si>
    <t>Федеральный бюджет</t>
  </si>
  <si>
    <t>I</t>
  </si>
  <si>
    <t>БЛАГОУСТРОЙСТВО</t>
  </si>
  <si>
    <t>0503</t>
  </si>
  <si>
    <t>4900099940</t>
  </si>
  <si>
    <t>523</t>
  </si>
  <si>
    <t>ТРАНСПОРТ</t>
  </si>
  <si>
    <t>2.1.</t>
  </si>
  <si>
    <t>0409</t>
  </si>
  <si>
    <t>0502</t>
  </si>
  <si>
    <t>522</t>
  </si>
  <si>
    <t>2021-2023</t>
  </si>
  <si>
    <t>0412</t>
  </si>
  <si>
    <t>3.3.</t>
  </si>
  <si>
    <t>3.3.1.</t>
  </si>
  <si>
    <t>Капитальный ремонт сетей теплоснабжения</t>
  </si>
  <si>
    <t>ОБРАЗОВАНИЕ</t>
  </si>
  <si>
    <t>0701</t>
  </si>
  <si>
    <t>521</t>
  </si>
  <si>
    <t>0702</t>
  </si>
  <si>
    <t>490Е15305R</t>
  </si>
  <si>
    <t>4.5.1.</t>
  </si>
  <si>
    <t>Капитальный ремонт общеобразовательных учреждений  (с элементами реконструкции и закупкой оборудования)</t>
  </si>
  <si>
    <t>4.6.1.</t>
  </si>
  <si>
    <t>КУЛЬТУРА</t>
  </si>
  <si>
    <t>СПОРТ</t>
  </si>
  <si>
    <t>в том числе</t>
  </si>
  <si>
    <t>1102</t>
  </si>
  <si>
    <t>870</t>
  </si>
  <si>
    <t>Всего:
по Минстрою РД</t>
  </si>
  <si>
    <t>49000R523R</t>
  </si>
  <si>
    <t>% кассы от плана</t>
  </si>
  <si>
    <t>% кассы от выделенного</t>
  </si>
  <si>
    <t>4.1.1.</t>
  </si>
  <si>
    <t>Строительство ДОУ "Детский сад "23"</t>
  </si>
  <si>
    <t>В целом, по Госпрограмме:</t>
  </si>
  <si>
    <t>По линии Минэкономразвития РД</t>
  </si>
  <si>
    <t>Реконструкция городских улиц с заменой/ реконструкцией инженерных коммуникаций</t>
  </si>
  <si>
    <t>Муниципальный бюджет</t>
  </si>
  <si>
    <t>Всего
по Минэкономразвития РД</t>
  </si>
  <si>
    <t>Создание дополнительных мест в сфере дошкольного образования города Дербента</t>
  </si>
  <si>
    <t>Доп. соглашение от 21 апреля 2023 года № 11-Д/21-3</t>
  </si>
  <si>
    <t>II</t>
  </si>
  <si>
    <t>Доп. соглашение от 23 декабря 2022 года № 139-09-2023-009/2</t>
  </si>
  <si>
    <t>2023-2024</t>
  </si>
  <si>
    <t>Соглашение от 21 ноября 2022 года 
№ 20-Д/22</t>
  </si>
  <si>
    <t>Доп. соглашение от 1 июня 2023 года 
№ 073-09-2023-377/3</t>
  </si>
  <si>
    <t>Строительство общеобразовательной организации на 1224 уч. мест</t>
  </si>
  <si>
    <t>Капитальный ремонт здания «Дербентской школы-интернат № 2» в г. Дербенте</t>
  </si>
  <si>
    <t>Доп. соглашение от 21 апреля 2023 года 
№ 21-Д/22-1</t>
  </si>
  <si>
    <t xml:space="preserve">Строительство электрической подстанции "Дербент Северная - 2 
(I и II этапы) </t>
  </si>
  <si>
    <t>Допсоглашение от 12 декабря 2022 года № 28-Д/21-3</t>
  </si>
  <si>
    <t>3.7.</t>
  </si>
  <si>
    <t>3.7.1.</t>
  </si>
  <si>
    <t>2.3.</t>
  </si>
  <si>
    <t>3.11.1.</t>
  </si>
  <si>
    <t xml:space="preserve">Строительство электрической подстанции "Дербент Северная - 2  (I и II этапы) </t>
  </si>
  <si>
    <t>2023-2025</t>
  </si>
  <si>
    <t>Соглашение от 12 декабря 2023 года 
№ 7-Д/23</t>
  </si>
  <si>
    <t xml:space="preserve">Соглашение от 12 декабря 2023 года
№ 15-Д/21-1 </t>
  </si>
  <si>
    <t>ПРОЕКТНАЯ И ГРАДОСТРОИТЕЛЬНАЯ ДОКУМЕНТАЦИЯ</t>
  </si>
  <si>
    <t>6.3.1.</t>
  </si>
  <si>
    <t>Соглашение от 12 декабря 2023 года № 6-Д/23</t>
  </si>
  <si>
    <t>Переходящие мероприятия с 2021 года на 2024 год</t>
  </si>
  <si>
    <t>4920182710</t>
  </si>
  <si>
    <t>4921082700</t>
  </si>
  <si>
    <t>4920382731</t>
  </si>
  <si>
    <t>4920382734</t>
  </si>
  <si>
    <t>Реконструкция ВНС № 1 ул. Нанейшвилли в г. Дербенте Республики Дагестан</t>
  </si>
  <si>
    <t>4920382733</t>
  </si>
  <si>
    <t>4920482740</t>
  </si>
  <si>
    <t>491Е15305R</t>
  </si>
  <si>
    <t>4920482743</t>
  </si>
  <si>
    <t>49206R523R</t>
  </si>
  <si>
    <t>Капитальный ремонт административного здания "Молодежный центр" в городе Дербенте</t>
  </si>
  <si>
    <t>Оснащением оборудованием административного здания "Молодежный центр" в городе Дербенте</t>
  </si>
  <si>
    <t>0707</t>
  </si>
  <si>
    <t>4920582753</t>
  </si>
  <si>
    <t>4920582754</t>
  </si>
  <si>
    <t>Предусмотрено на 2024 год</t>
  </si>
  <si>
    <t>5.7.</t>
  </si>
  <si>
    <t>5.7.1.</t>
  </si>
  <si>
    <t>5.8.</t>
  </si>
  <si>
    <t>5.8.1.</t>
  </si>
  <si>
    <r>
      <t xml:space="preserve">Информация 
о ходе реализации государственной программы Республики Дагестан «Комплексное территориальное развитие 
муниципального образования «городской округ «город Дербент» в 2024 году
</t>
    </r>
    <r>
      <rPr>
        <sz val="12"/>
        <color theme="1"/>
        <rFont val="Times New Roman"/>
        <family val="1"/>
        <charset val="204"/>
      </rPr>
      <t>(по состоянию на 1 апреля 2024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</si>
</sst>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.0"/>
    <numFmt numFmtId="166" formatCode="000000"/>
    <numFmt numFmtId="167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 Cyr"/>
      <charset val="204"/>
    </font>
    <font>
      <b/>
      <sz val="12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191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166" fontId="14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66" fontId="6" fillId="0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5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7" fillId="6" borderId="2" xfId="4" applyNumberFormat="1" applyFont="1" applyFill="1" applyBorder="1" applyAlignment="1">
      <alignment horizontal="center" vertical="center" wrapText="1"/>
    </xf>
    <xf numFmtId="4" fontId="20" fillId="6" borderId="0" xfId="0" applyNumberFormat="1" applyFont="1" applyFill="1" applyBorder="1" applyAlignment="1">
      <alignment vertical="center"/>
    </xf>
    <xf numFmtId="0" fontId="20" fillId="6" borderId="0" xfId="0" applyFont="1" applyFill="1" applyBorder="1" applyAlignment="1">
      <alignment vertical="center"/>
    </xf>
    <xf numFmtId="0" fontId="20" fillId="6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 wrapText="1"/>
    </xf>
    <xf numFmtId="4" fontId="19" fillId="0" borderId="2" xfId="4" applyNumberFormat="1" applyFont="1" applyFill="1" applyBorder="1" applyAlignment="1">
      <alignment horizontal="center" vertical="center" wrapText="1"/>
    </xf>
    <xf numFmtId="4" fontId="7" fillId="0" borderId="2" xfId="4" applyNumberFormat="1" applyFont="1" applyFill="1" applyBorder="1" applyAlignment="1">
      <alignment horizontal="center" vertical="center" wrapText="1"/>
    </xf>
    <xf numFmtId="4" fontId="16" fillId="0" borderId="2" xfId="4" applyNumberFormat="1" applyFont="1" applyFill="1" applyBorder="1" applyAlignment="1">
      <alignment horizontal="center" vertical="center" wrapText="1"/>
    </xf>
    <xf numFmtId="4" fontId="16" fillId="0" borderId="5" xfId="4" applyNumberFormat="1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4" fontId="7" fillId="0" borderId="2" xfId="4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4" fontId="12" fillId="0" borderId="2" xfId="0" applyNumberFormat="1" applyFont="1" applyFill="1" applyBorder="1" applyAlignment="1">
      <alignment vertical="center"/>
    </xf>
    <xf numFmtId="164" fontId="7" fillId="0" borderId="2" xfId="4" applyFont="1" applyFill="1" applyBorder="1" applyAlignment="1">
      <alignment horizontal="right" vertical="center" wrapText="1"/>
    </xf>
    <xf numFmtId="4" fontId="7" fillId="0" borderId="2" xfId="4" applyNumberFormat="1" applyFont="1" applyFill="1" applyBorder="1" applyAlignment="1">
      <alignment horizontal="right" vertical="center"/>
    </xf>
    <xf numFmtId="4" fontId="7" fillId="0" borderId="5" xfId="4" applyNumberFormat="1" applyFont="1" applyFill="1" applyBorder="1" applyAlignment="1">
      <alignment horizontal="right" vertical="center"/>
    </xf>
    <xf numFmtId="4" fontId="19" fillId="0" borderId="2" xfId="4" applyNumberFormat="1" applyFont="1" applyFill="1" applyBorder="1" applyAlignment="1">
      <alignment horizontal="center" vertical="center"/>
    </xf>
    <xf numFmtId="167" fontId="7" fillId="0" borderId="2" xfId="0" applyNumberFormat="1" applyFont="1" applyFill="1" applyBorder="1" applyAlignment="1">
      <alignment horizontal="right" vertical="center"/>
    </xf>
    <xf numFmtId="0" fontId="18" fillId="3" borderId="0" xfId="0" applyFont="1" applyFill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2" borderId="2" xfId="4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" fontId="7" fillId="2" borderId="2" xfId="4" applyNumberFormat="1" applyFont="1" applyFill="1" applyBorder="1" applyAlignment="1">
      <alignment horizontal="center" vertical="center"/>
    </xf>
    <xf numFmtId="4" fontId="12" fillId="2" borderId="2" xfId="4" applyNumberFormat="1" applyFont="1" applyFill="1" applyBorder="1" applyAlignment="1">
      <alignment horizontal="center" vertical="center"/>
    </xf>
    <xf numFmtId="4" fontId="12" fillId="2" borderId="2" xfId="4" applyNumberFormat="1" applyFont="1" applyFill="1" applyBorder="1" applyAlignment="1">
      <alignment horizontal="center" vertical="center" wrapText="1"/>
    </xf>
    <xf numFmtId="14" fontId="12" fillId="2" borderId="2" xfId="4" applyNumberFormat="1" applyFont="1" applyFill="1" applyBorder="1" applyAlignment="1">
      <alignment horizontal="center" vertical="center" wrapText="1"/>
    </xf>
    <xf numFmtId="164" fontId="12" fillId="2" borderId="2" xfId="4" applyFont="1" applyFill="1" applyBorder="1" applyAlignment="1">
      <alignment horizontal="center" vertical="center" wrapText="1"/>
    </xf>
    <xf numFmtId="4" fontId="12" fillId="2" borderId="5" xfId="4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5" xfId="4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4" fontId="16" fillId="2" borderId="2" xfId="4" applyNumberFormat="1" applyFont="1" applyFill="1" applyBorder="1" applyAlignment="1">
      <alignment horizontal="center" vertical="center" wrapText="1"/>
    </xf>
    <xf numFmtId="14" fontId="16" fillId="2" borderId="2" xfId="4" applyNumberFormat="1" applyFont="1" applyFill="1" applyBorder="1" applyAlignment="1">
      <alignment horizontal="center" vertical="center" wrapText="1"/>
    </xf>
    <xf numFmtId="164" fontId="16" fillId="2" borderId="2" xfId="4" applyFont="1" applyFill="1" applyBorder="1" applyAlignment="1">
      <alignment horizontal="center" vertical="center" wrapText="1"/>
    </xf>
    <xf numFmtId="4" fontId="16" fillId="2" borderId="2" xfId="4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12" fillId="2" borderId="2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" fontId="12" fillId="0" borderId="2" xfId="4" applyNumberFormat="1" applyFont="1" applyFill="1" applyBorder="1" applyAlignment="1">
      <alignment horizontal="center" vertical="center" wrapText="1"/>
    </xf>
    <xf numFmtId="4" fontId="12" fillId="0" borderId="2" xfId="4" applyNumberFormat="1" applyFont="1" applyFill="1" applyBorder="1" applyAlignment="1">
      <alignment horizontal="center" vertical="center"/>
    </xf>
    <xf numFmtId="4" fontId="12" fillId="0" borderId="5" xfId="4" applyNumberFormat="1" applyFont="1" applyFill="1" applyBorder="1" applyAlignment="1">
      <alignment horizontal="center" vertical="center"/>
    </xf>
    <xf numFmtId="164" fontId="12" fillId="0" borderId="2" xfId="4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4" applyNumberFormat="1" applyFont="1" applyFill="1" applyBorder="1" applyAlignment="1">
      <alignment horizontal="center" vertical="center" wrapText="1"/>
    </xf>
    <xf numFmtId="4" fontId="12" fillId="0" borderId="5" xfId="4" applyNumberFormat="1" applyFont="1" applyFill="1" applyBorder="1" applyAlignment="1">
      <alignment horizontal="center" vertical="center" wrapText="1"/>
    </xf>
    <xf numFmtId="49" fontId="12" fillId="2" borderId="2" xfId="5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4" fontId="7" fillId="2" borderId="2" xfId="4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5" xfId="4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3" borderId="0" xfId="0" applyFont="1" applyFill="1" applyAlignment="1">
      <alignment vertical="center"/>
    </xf>
    <xf numFmtId="4" fontId="12" fillId="2" borderId="5" xfId="4" applyNumberFormat="1" applyFont="1" applyFill="1" applyBorder="1" applyAlignment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 wrapText="1"/>
    </xf>
    <xf numFmtId="4" fontId="19" fillId="0" borderId="5" xfId="4" applyNumberFormat="1" applyFont="1" applyFill="1" applyBorder="1" applyAlignment="1">
      <alignment horizontal="center" vertical="center" wrapText="1"/>
    </xf>
    <xf numFmtId="49" fontId="16" fillId="2" borderId="2" xfId="5" applyNumberFormat="1" applyFont="1" applyFill="1" applyBorder="1" applyAlignment="1">
      <alignment horizontal="center" vertical="center" wrapText="1"/>
    </xf>
    <xf numFmtId="4" fontId="16" fillId="2" borderId="5" xfId="4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16" fillId="6" borderId="2" xfId="0" applyNumberFormat="1" applyFont="1" applyFill="1" applyBorder="1" applyAlignment="1">
      <alignment horizontal="center" vertical="center"/>
    </xf>
    <xf numFmtId="4" fontId="7" fillId="6" borderId="2" xfId="4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66" fontId="12" fillId="0" borderId="2" xfId="0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4" fontId="7" fillId="0" borderId="2" xfId="0" applyNumberFormat="1" applyFont="1" applyFill="1" applyBorder="1" applyAlignment="1">
      <alignment horizontal="center" vertical="center"/>
    </xf>
    <xf numFmtId="49" fontId="19" fillId="2" borderId="2" xfId="4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49" fontId="2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4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166" fontId="23" fillId="0" borderId="0" xfId="0" applyNumberFormat="1" applyFont="1" applyFill="1" applyAlignment="1">
      <alignment vertical="center"/>
    </xf>
    <xf numFmtId="4" fontId="23" fillId="0" borderId="0" xfId="0" applyNumberFormat="1" applyFont="1" applyFill="1" applyAlignment="1">
      <alignment vertical="center" wrapText="1"/>
    </xf>
    <xf numFmtId="14" fontId="12" fillId="2" borderId="6" xfId="0" applyNumberFormat="1" applyFont="1" applyFill="1" applyBorder="1" applyAlignment="1">
      <alignment horizontal="center" vertical="center"/>
    </xf>
    <xf numFmtId="49" fontId="12" fillId="2" borderId="6" xfId="5" applyNumberFormat="1" applyFont="1" applyFill="1" applyBorder="1" applyAlignment="1">
      <alignment horizontal="center" vertical="center" wrapText="1"/>
    </xf>
    <xf numFmtId="4" fontId="7" fillId="7" borderId="2" xfId="4" applyNumberFormat="1" applyFont="1" applyFill="1" applyBorder="1" applyAlignment="1">
      <alignment horizontal="center" vertical="center"/>
    </xf>
    <xf numFmtId="49" fontId="16" fillId="7" borderId="2" xfId="0" applyNumberFormat="1" applyFont="1" applyFill="1" applyBorder="1" applyAlignment="1">
      <alignment horizontal="center" vertical="center"/>
    </xf>
    <xf numFmtId="4" fontId="7" fillId="7" borderId="2" xfId="4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6" borderId="2" xfId="4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49" fontId="7" fillId="6" borderId="2" xfId="5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left" vertical="center" wrapText="1"/>
    </xf>
    <xf numFmtId="0" fontId="12" fillId="10" borderId="2" xfId="0" applyFont="1" applyFill="1" applyBorder="1" applyAlignment="1">
      <alignment horizontal="left" vertical="center" wrapText="1"/>
    </xf>
    <xf numFmtId="49" fontId="16" fillId="8" borderId="2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 wrapText="1"/>
    </xf>
    <xf numFmtId="49" fontId="16" fillId="8" borderId="2" xfId="0" applyNumberFormat="1" applyFont="1" applyFill="1" applyBorder="1" applyAlignment="1">
      <alignment horizontal="center" vertical="center" wrapText="1"/>
    </xf>
    <xf numFmtId="4" fontId="16" fillId="8" borderId="2" xfId="4" applyNumberFormat="1" applyFont="1" applyFill="1" applyBorder="1" applyAlignment="1">
      <alignment horizontal="center" vertical="center"/>
    </xf>
    <xf numFmtId="14" fontId="16" fillId="8" borderId="2" xfId="0" applyNumberFormat="1" applyFont="1" applyFill="1" applyBorder="1" applyAlignment="1">
      <alignment horizontal="center" vertical="center"/>
    </xf>
    <xf numFmtId="49" fontId="16" fillId="8" borderId="2" xfId="5" applyNumberFormat="1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4" fontId="16" fillId="8" borderId="2" xfId="4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center" vertical="center" wrapText="1"/>
    </xf>
    <xf numFmtId="16" fontId="16" fillId="8" borderId="2" xfId="0" applyNumberFormat="1" applyFont="1" applyFill="1" applyBorder="1" applyAlignment="1">
      <alignment horizontal="center" vertical="center"/>
    </xf>
    <xf numFmtId="4" fontId="16" fillId="8" borderId="5" xfId="4" applyNumberFormat="1" applyFont="1" applyFill="1" applyBorder="1" applyAlignment="1">
      <alignment horizontal="center" vertical="center"/>
    </xf>
    <xf numFmtId="49" fontId="12" fillId="7" borderId="2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vertical="center"/>
    </xf>
    <xf numFmtId="167" fontId="12" fillId="10" borderId="2" xfId="0" applyNumberFormat="1" applyFont="1" applyFill="1" applyBorder="1" applyAlignment="1" applyProtection="1">
      <alignment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4" fontId="16" fillId="8" borderId="3" xfId="4" applyNumberFormat="1" applyFont="1" applyFill="1" applyBorder="1" applyAlignment="1">
      <alignment horizontal="center" vertical="center" wrapText="1"/>
    </xf>
    <xf numFmtId="4" fontId="16" fillId="8" borderId="5" xfId="4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165" fontId="7" fillId="0" borderId="12" xfId="0" applyNumberFormat="1" applyFont="1" applyFill="1" applyBorder="1" applyAlignment="1">
      <alignment horizontal="center" vertical="center" wrapText="1"/>
    </xf>
    <xf numFmtId="49" fontId="16" fillId="8" borderId="3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5" xfId="0" applyNumberFormat="1" applyFont="1" applyFill="1" applyBorder="1" applyAlignment="1">
      <alignment horizontal="center" vertical="center" wrapText="1"/>
    </xf>
    <xf numFmtId="49" fontId="16" fillId="8" borderId="3" xfId="4" applyNumberFormat="1" applyFont="1" applyFill="1" applyBorder="1" applyAlignment="1">
      <alignment horizontal="center" vertical="center" wrapText="1"/>
    </xf>
    <xf numFmtId="49" fontId="16" fillId="8" borderId="5" xfId="4" applyNumberFormat="1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7" fillId="9" borderId="2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9" borderId="5" xfId="5" applyFont="1" applyFill="1" applyBorder="1" applyAlignment="1">
      <alignment horizontal="center" vertical="center" wrapText="1"/>
    </xf>
    <xf numFmtId="166" fontId="7" fillId="0" borderId="2" xfId="5" applyNumberFormat="1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49" fontId="7" fillId="0" borderId="2" xfId="5" applyNumberFormat="1" applyFont="1" applyFill="1" applyBorder="1" applyAlignment="1">
      <alignment horizontal="center" vertical="center" wrapText="1"/>
    </xf>
  </cellXfs>
  <cellStyles count="7">
    <cellStyle name="Гиперссылка" xfId="1" builtinId="8" hidden="1"/>
    <cellStyle name="Денежный 2" xfId="3"/>
    <cellStyle name="Обычный" xfId="0" builtinId="0"/>
    <cellStyle name="Обычный 3" xfId="6"/>
    <cellStyle name="Обычный_В разрезе районов" xfId="5"/>
    <cellStyle name="Открывавшаяся гиперссылка" xfId="2" builtinId="9" hidden="1"/>
    <cellStyle name="Финансовый" xfId="4" builtinId="3"/>
  </cellStyles>
  <dxfs count="0"/>
  <tableStyles count="0" defaultTableStyle="TableStyleMedium2" defaultPivotStyle="PivotStyleLight16"/>
  <colors>
    <mruColors>
      <color rgb="FFE8DCB0"/>
      <color rgb="FF99CCFF"/>
      <color rgb="FFF484B9"/>
      <color rgb="FFFFCCFF"/>
      <color rgb="FFFFCCCC"/>
      <color rgb="FFFC431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18"/>
  <sheetViews>
    <sheetView tabSelected="1" view="pageBreakPreview" zoomScale="70" zoomScaleNormal="70" zoomScaleSheetLayoutView="70" workbookViewId="0">
      <selection activeCell="A3" sqref="A3:Z3"/>
    </sheetView>
  </sheetViews>
  <sheetFormatPr defaultColWidth="9.140625" defaultRowHeight="23.25" x14ac:dyDescent="0.25"/>
  <cols>
    <col min="1" max="1" width="15.140625" style="3" customWidth="1"/>
    <col min="2" max="2" width="48.85546875" style="12" customWidth="1"/>
    <col min="3" max="3" width="16.140625" style="13" hidden="1" customWidth="1"/>
    <col min="4" max="4" width="21.85546875" style="13" hidden="1" customWidth="1"/>
    <col min="5" max="5" width="10.5703125" style="13" hidden="1" customWidth="1"/>
    <col min="6" max="6" width="16.85546875" style="2" hidden="1" customWidth="1"/>
    <col min="7" max="7" width="41.7109375" style="3" hidden="1" customWidth="1"/>
    <col min="8" max="8" width="23.42578125" style="3" hidden="1" customWidth="1"/>
    <col min="9" max="9" width="21.42578125" style="3" hidden="1" customWidth="1"/>
    <col min="10" max="10" width="20" style="3" hidden="1" customWidth="1"/>
    <col min="11" max="11" width="18.85546875" style="3" hidden="1" customWidth="1"/>
    <col min="12" max="12" width="25.42578125" style="3" customWidth="1"/>
    <col min="13" max="13" width="23.7109375" style="3" customWidth="1"/>
    <col min="14" max="14" width="22.28515625" style="3" customWidth="1"/>
    <col min="15" max="15" width="23" style="3" customWidth="1"/>
    <col min="16" max="16" width="22" style="3" customWidth="1"/>
    <col min="17" max="17" width="22.140625" style="14" customWidth="1"/>
    <col min="18" max="18" width="27" style="14" customWidth="1"/>
    <col min="19" max="19" width="0.140625" style="15" customWidth="1"/>
    <col min="20" max="20" width="27.7109375" style="15" hidden="1" customWidth="1"/>
    <col min="21" max="21" width="22.5703125" style="16" hidden="1" customWidth="1"/>
    <col min="22" max="22" width="25.140625" style="3" customWidth="1"/>
    <col min="23" max="23" width="29.42578125" style="3" customWidth="1"/>
    <col min="24" max="24" width="22.140625" style="3" customWidth="1"/>
    <col min="25" max="25" width="25.85546875" style="3" customWidth="1"/>
    <col min="26" max="26" width="27.28515625" style="3" customWidth="1"/>
    <col min="27" max="27" width="42.7109375" style="1" bestFit="1" customWidth="1"/>
    <col min="28" max="28" width="9.140625" style="1"/>
    <col min="29" max="29" width="10.5703125" style="1" customWidth="1"/>
    <col min="30" max="33" width="9.140625" style="1"/>
    <col min="34" max="34" width="13.28515625" style="1" bestFit="1" customWidth="1"/>
    <col min="35" max="16384" width="9.140625" style="1"/>
  </cols>
  <sheetData>
    <row r="1" spans="1:98" ht="15.75" x14ac:dyDescent="0.25">
      <c r="A1" s="5"/>
      <c r="B1" s="6"/>
      <c r="C1" s="7"/>
      <c r="D1" s="7"/>
      <c r="E1" s="7"/>
      <c r="F1" s="8"/>
      <c r="G1" s="5"/>
      <c r="H1" s="5"/>
      <c r="I1" s="5"/>
      <c r="J1" s="5"/>
      <c r="K1" s="5"/>
      <c r="L1" s="5"/>
      <c r="M1" s="5"/>
      <c r="N1" s="5"/>
      <c r="O1" s="5"/>
      <c r="P1" s="5"/>
      <c r="Q1" s="9"/>
      <c r="R1" s="9"/>
      <c r="S1" s="10"/>
      <c r="T1" s="10"/>
      <c r="U1" s="11"/>
      <c r="V1" s="5"/>
      <c r="W1" s="5"/>
      <c r="X1" s="5"/>
      <c r="Y1" s="5"/>
      <c r="Z1" s="5"/>
    </row>
    <row r="2" spans="1:98" ht="63.75" customHeight="1" x14ac:dyDescent="0.25">
      <c r="A2" s="183" t="s">
        <v>127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</row>
    <row r="3" spans="1:98" ht="15.75" x14ac:dyDescent="0.25">
      <c r="A3" s="184" t="s">
        <v>23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</row>
    <row r="4" spans="1:98" s="19" customFormat="1" ht="37.5" customHeight="1" x14ac:dyDescent="0.25">
      <c r="A4" s="185" t="s">
        <v>14</v>
      </c>
      <c r="B4" s="185" t="s">
        <v>24</v>
      </c>
      <c r="C4" s="190" t="s">
        <v>25</v>
      </c>
      <c r="D4" s="190"/>
      <c r="E4" s="190"/>
      <c r="F4" s="186" t="s">
        <v>26</v>
      </c>
      <c r="G4" s="185" t="s">
        <v>27</v>
      </c>
      <c r="H4" s="185"/>
      <c r="I4" s="185"/>
      <c r="J4" s="185"/>
      <c r="K4" s="185"/>
      <c r="L4" s="185" t="s">
        <v>122</v>
      </c>
      <c r="M4" s="185"/>
      <c r="N4" s="185"/>
      <c r="O4" s="185"/>
      <c r="P4" s="185"/>
      <c r="Q4" s="185" t="s">
        <v>28</v>
      </c>
      <c r="R4" s="185" t="s">
        <v>29</v>
      </c>
      <c r="S4" s="186" t="s">
        <v>30</v>
      </c>
      <c r="T4" s="185" t="s">
        <v>31</v>
      </c>
      <c r="U4" s="185"/>
      <c r="V4" s="187" t="s">
        <v>32</v>
      </c>
      <c r="W4" s="185"/>
      <c r="X4" s="185"/>
      <c r="Y4" s="185"/>
      <c r="Z4" s="185"/>
    </row>
    <row r="5" spans="1:98" s="19" customFormat="1" ht="26.25" customHeight="1" x14ac:dyDescent="0.25">
      <c r="A5" s="185"/>
      <c r="B5" s="185"/>
      <c r="C5" s="190" t="s">
        <v>38</v>
      </c>
      <c r="D5" s="190" t="s">
        <v>39</v>
      </c>
      <c r="E5" s="190" t="s">
        <v>40</v>
      </c>
      <c r="F5" s="186"/>
      <c r="G5" s="186" t="s">
        <v>35</v>
      </c>
      <c r="H5" s="186" t="s">
        <v>37</v>
      </c>
      <c r="I5" s="186" t="s">
        <v>69</v>
      </c>
      <c r="J5" s="186"/>
      <c r="K5" s="186"/>
      <c r="L5" s="186" t="s">
        <v>36</v>
      </c>
      <c r="M5" s="186" t="s">
        <v>34</v>
      </c>
      <c r="N5" s="186"/>
      <c r="O5" s="186"/>
      <c r="P5" s="186"/>
      <c r="Q5" s="185"/>
      <c r="R5" s="185"/>
      <c r="S5" s="186"/>
      <c r="T5" s="186" t="s">
        <v>35</v>
      </c>
      <c r="U5" s="188" t="s">
        <v>37</v>
      </c>
      <c r="V5" s="189" t="s">
        <v>33</v>
      </c>
      <c r="W5" s="186" t="s">
        <v>34</v>
      </c>
      <c r="X5" s="186"/>
      <c r="Y5" s="186"/>
      <c r="Z5" s="20"/>
    </row>
    <row r="6" spans="1:98" s="19" customFormat="1" ht="31.5" x14ac:dyDescent="0.25">
      <c r="A6" s="185"/>
      <c r="B6" s="185"/>
      <c r="C6" s="190"/>
      <c r="D6" s="190"/>
      <c r="E6" s="190"/>
      <c r="F6" s="186"/>
      <c r="G6" s="186"/>
      <c r="H6" s="186"/>
      <c r="I6" s="20" t="s">
        <v>41</v>
      </c>
      <c r="J6" s="20" t="s">
        <v>81</v>
      </c>
      <c r="K6" s="20" t="s">
        <v>43</v>
      </c>
      <c r="L6" s="186"/>
      <c r="M6" s="20" t="s">
        <v>41</v>
      </c>
      <c r="N6" s="20" t="s">
        <v>81</v>
      </c>
      <c r="O6" s="20" t="s">
        <v>42</v>
      </c>
      <c r="P6" s="20" t="s">
        <v>43</v>
      </c>
      <c r="Q6" s="185"/>
      <c r="R6" s="185"/>
      <c r="S6" s="186"/>
      <c r="T6" s="186"/>
      <c r="U6" s="188"/>
      <c r="V6" s="189"/>
      <c r="W6" s="20" t="s">
        <v>41</v>
      </c>
      <c r="X6" s="20" t="s">
        <v>81</v>
      </c>
      <c r="Y6" s="20" t="s">
        <v>42</v>
      </c>
      <c r="Z6" s="20" t="s">
        <v>43</v>
      </c>
    </row>
    <row r="7" spans="1:98" s="23" customFormat="1" ht="15.75" x14ac:dyDescent="0.25">
      <c r="A7" s="21">
        <v>1</v>
      </c>
      <c r="B7" s="151">
        <v>2</v>
      </c>
      <c r="C7" s="151">
        <v>3</v>
      </c>
      <c r="D7" s="151">
        <v>4</v>
      </c>
      <c r="E7" s="151">
        <v>5</v>
      </c>
      <c r="F7" s="151">
        <v>6</v>
      </c>
      <c r="G7" s="151">
        <v>7</v>
      </c>
      <c r="H7" s="151">
        <v>8</v>
      </c>
      <c r="I7" s="151">
        <v>9</v>
      </c>
      <c r="J7" s="151">
        <v>10</v>
      </c>
      <c r="K7" s="151">
        <v>11</v>
      </c>
      <c r="L7" s="151">
        <v>3</v>
      </c>
      <c r="M7" s="151">
        <v>4</v>
      </c>
      <c r="N7" s="151">
        <v>5</v>
      </c>
      <c r="O7" s="151">
        <v>6</v>
      </c>
      <c r="P7" s="151">
        <v>7</v>
      </c>
      <c r="Q7" s="151">
        <v>8</v>
      </c>
      <c r="R7" s="151">
        <v>9</v>
      </c>
      <c r="S7" s="151">
        <v>19</v>
      </c>
      <c r="T7" s="151">
        <v>10</v>
      </c>
      <c r="U7" s="151">
        <v>11</v>
      </c>
      <c r="V7" s="151">
        <v>10</v>
      </c>
      <c r="W7" s="151">
        <v>11</v>
      </c>
      <c r="X7" s="151">
        <v>12</v>
      </c>
      <c r="Y7" s="151">
        <v>13</v>
      </c>
      <c r="Z7" s="151">
        <v>14</v>
      </c>
    </row>
    <row r="8" spans="1:98" s="27" customFormat="1" ht="31.5" customHeight="1" x14ac:dyDescent="0.25">
      <c r="A8" s="144" t="s">
        <v>44</v>
      </c>
      <c r="B8" s="177" t="s">
        <v>82</v>
      </c>
      <c r="C8" s="178"/>
      <c r="D8" s="178"/>
      <c r="E8" s="178"/>
      <c r="F8" s="178"/>
      <c r="G8" s="179"/>
      <c r="H8" s="123"/>
      <c r="I8" s="123"/>
      <c r="J8" s="123"/>
      <c r="K8" s="123"/>
      <c r="L8" s="123">
        <f>SUM(M7:P8)</f>
        <v>1500831.6582599999</v>
      </c>
      <c r="M8" s="123">
        <f>M11+M19+M27+M35+M43+M49+M53</f>
        <v>568294.52600000007</v>
      </c>
      <c r="N8" s="123">
        <f t="shared" ref="N8:P8" si="0">N11+N19+N27+N35+N43+N49+N53</f>
        <v>5872.9322599999996</v>
      </c>
      <c r="O8" s="123">
        <f t="shared" si="0"/>
        <v>0</v>
      </c>
      <c r="P8" s="123">
        <f t="shared" si="0"/>
        <v>926642.2</v>
      </c>
      <c r="Q8" s="123">
        <f>Q11+Q19+Q27+Q35+Q43+Q49+Q53</f>
        <v>95048.45</v>
      </c>
      <c r="R8" s="123">
        <f>R11+R19+R27+R35+R43+R49+R53</f>
        <v>100051</v>
      </c>
      <c r="S8" s="123" t="e">
        <f>S11+S19+S27+S35+S43+S49+#REF!+S53</f>
        <v>#REF!</v>
      </c>
      <c r="T8" s="123"/>
      <c r="U8" s="123">
        <f>U11+U19+U27+U35+U43+U49+U53</f>
        <v>0</v>
      </c>
      <c r="V8" s="123">
        <f>W8+X8+Y8+Z8</f>
        <v>100051</v>
      </c>
      <c r="W8" s="123">
        <f>W11+W19+W27+W35+W43+W49+W53</f>
        <v>5002.55</v>
      </c>
      <c r="X8" s="123">
        <f t="shared" ref="X8:Z8" si="1">X11+X19+X27+X35+X43+X49+X53</f>
        <v>0</v>
      </c>
      <c r="Y8" s="123">
        <f t="shared" si="1"/>
        <v>0</v>
      </c>
      <c r="Z8" s="123">
        <f t="shared" si="1"/>
        <v>95048.45</v>
      </c>
      <c r="AA8" s="25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</row>
    <row r="9" spans="1:98" s="34" customFormat="1" ht="31.5" x14ac:dyDescent="0.25">
      <c r="A9" s="28"/>
      <c r="B9" s="29" t="s">
        <v>106</v>
      </c>
      <c r="C9" s="30"/>
      <c r="D9" s="30"/>
      <c r="E9" s="30"/>
      <c r="F9" s="30"/>
      <c r="G9" s="30"/>
      <c r="H9" s="31"/>
      <c r="I9" s="31"/>
      <c r="J9" s="31"/>
      <c r="K9" s="31"/>
      <c r="L9" s="31"/>
      <c r="M9" s="31"/>
      <c r="N9" s="31"/>
      <c r="O9" s="31"/>
      <c r="P9" s="31"/>
      <c r="Q9" s="32"/>
      <c r="R9" s="32"/>
      <c r="S9" s="32"/>
      <c r="T9" s="32"/>
      <c r="U9" s="32"/>
      <c r="V9" s="33"/>
      <c r="W9" s="32"/>
      <c r="X9" s="32"/>
      <c r="Y9" s="32"/>
      <c r="Z9" s="32"/>
    </row>
    <row r="10" spans="1:98" s="19" customFormat="1" ht="15.75" x14ac:dyDescent="0.25">
      <c r="A10" s="35"/>
      <c r="B10" s="36" t="s">
        <v>34</v>
      </c>
      <c r="C10" s="37"/>
      <c r="D10" s="37"/>
      <c r="E10" s="37"/>
      <c r="F10" s="38"/>
      <c r="G10" s="39"/>
      <c r="H10" s="40"/>
      <c r="I10" s="40"/>
      <c r="J10" s="40"/>
      <c r="K10" s="40"/>
      <c r="L10" s="31"/>
      <c r="M10" s="31"/>
      <c r="N10" s="31"/>
      <c r="O10" s="31"/>
      <c r="P10" s="31"/>
      <c r="Q10" s="31"/>
      <c r="R10" s="31"/>
      <c r="S10" s="41"/>
      <c r="T10" s="41"/>
      <c r="U10" s="42"/>
      <c r="V10" s="43"/>
      <c r="W10" s="44"/>
      <c r="X10" s="42"/>
      <c r="Y10" s="42"/>
      <c r="Z10" s="42"/>
    </row>
    <row r="11" spans="1:98" s="17" customFormat="1" ht="15.75" x14ac:dyDescent="0.25">
      <c r="A11" s="124">
        <v>1</v>
      </c>
      <c r="B11" s="180" t="s">
        <v>45</v>
      </c>
      <c r="C11" s="181"/>
      <c r="D11" s="181"/>
      <c r="E11" s="181"/>
      <c r="F11" s="181"/>
      <c r="G11" s="182"/>
      <c r="H11" s="101">
        <f>H13</f>
        <v>0</v>
      </c>
      <c r="I11" s="101">
        <f t="shared" ref="I11:Z11" si="2">I13</f>
        <v>0</v>
      </c>
      <c r="J11" s="101">
        <f t="shared" si="2"/>
        <v>0</v>
      </c>
      <c r="K11" s="101">
        <f t="shared" si="2"/>
        <v>0</v>
      </c>
      <c r="L11" s="101">
        <f t="shared" si="2"/>
        <v>72000</v>
      </c>
      <c r="M11" s="101">
        <f t="shared" si="2"/>
        <v>71208</v>
      </c>
      <c r="N11" s="101">
        <f t="shared" si="2"/>
        <v>792</v>
      </c>
      <c r="O11" s="101">
        <f t="shared" si="2"/>
        <v>0</v>
      </c>
      <c r="P11" s="101">
        <f t="shared" si="2"/>
        <v>0</v>
      </c>
      <c r="Q11" s="101">
        <f t="shared" si="2"/>
        <v>0</v>
      </c>
      <c r="R11" s="101">
        <f t="shared" si="2"/>
        <v>0</v>
      </c>
      <c r="S11" s="101">
        <f t="shared" si="2"/>
        <v>0</v>
      </c>
      <c r="T11" s="101"/>
      <c r="U11" s="101">
        <f t="shared" si="2"/>
        <v>0</v>
      </c>
      <c r="V11" s="101">
        <f t="shared" si="2"/>
        <v>0</v>
      </c>
      <c r="W11" s="101">
        <f t="shared" si="2"/>
        <v>0</v>
      </c>
      <c r="X11" s="101">
        <f t="shared" si="2"/>
        <v>0</v>
      </c>
      <c r="Y11" s="101">
        <f t="shared" si="2"/>
        <v>0</v>
      </c>
      <c r="Z11" s="101">
        <f t="shared" si="2"/>
        <v>0</v>
      </c>
    </row>
    <row r="12" spans="1:98" s="19" customFormat="1" ht="24" customHeight="1" x14ac:dyDescent="0.25">
      <c r="A12" s="35"/>
      <c r="B12" s="36" t="s">
        <v>34</v>
      </c>
      <c r="C12" s="37"/>
      <c r="D12" s="37"/>
      <c r="E12" s="37"/>
      <c r="F12" s="38"/>
      <c r="G12" s="45"/>
      <c r="H12" s="31"/>
      <c r="I12" s="31"/>
      <c r="J12" s="31"/>
      <c r="K12" s="31"/>
      <c r="L12" s="31"/>
      <c r="M12" s="35"/>
      <c r="N12" s="31"/>
      <c r="O12" s="31"/>
      <c r="P12" s="31"/>
      <c r="Q12" s="31"/>
      <c r="R12" s="31"/>
      <c r="S12" s="41"/>
      <c r="T12" s="41"/>
      <c r="U12" s="42"/>
      <c r="V12" s="43"/>
      <c r="W12" s="38"/>
      <c r="X12" s="38"/>
      <c r="Y12" s="38"/>
      <c r="Z12" s="38"/>
    </row>
    <row r="13" spans="1:98" s="46" customFormat="1" ht="31.5" x14ac:dyDescent="0.25">
      <c r="A13" s="145" t="s">
        <v>3</v>
      </c>
      <c r="B13" s="135" t="s">
        <v>4</v>
      </c>
      <c r="C13" s="136" t="s">
        <v>46</v>
      </c>
      <c r="D13" s="136" t="s">
        <v>107</v>
      </c>
      <c r="E13" s="136" t="s">
        <v>48</v>
      </c>
      <c r="F13" s="152"/>
      <c r="G13" s="153"/>
      <c r="H13" s="137">
        <f>H14+H15+H16+H17+H18</f>
        <v>0</v>
      </c>
      <c r="I13" s="137">
        <f>I14+I16+I17+I15+I18</f>
        <v>0</v>
      </c>
      <c r="J13" s="137">
        <f>J14+J16+J17+J15+J18</f>
        <v>0</v>
      </c>
      <c r="K13" s="137">
        <f>K14+K16+K17+K15+K18</f>
        <v>0</v>
      </c>
      <c r="L13" s="137">
        <f>M13+N13+O13+P13</f>
        <v>72000</v>
      </c>
      <c r="M13" s="137">
        <v>71208</v>
      </c>
      <c r="N13" s="137">
        <v>792</v>
      </c>
      <c r="O13" s="137">
        <f t="shared" ref="O13:P13" si="3">O14+O16+O17+O15+O18</f>
        <v>0</v>
      </c>
      <c r="P13" s="137">
        <f t="shared" si="3"/>
        <v>0</v>
      </c>
      <c r="Q13" s="137">
        <v>0</v>
      </c>
      <c r="R13" s="137">
        <v>0</v>
      </c>
      <c r="S13" s="137">
        <f t="shared" ref="S13" si="4">SUM(S14:S17)</f>
        <v>0</v>
      </c>
      <c r="T13" s="137"/>
      <c r="U13" s="137">
        <v>0</v>
      </c>
      <c r="V13" s="146">
        <f>V14+V15+V16+V17+V18</f>
        <v>0</v>
      </c>
      <c r="W13" s="146">
        <f t="shared" ref="W13:Z13" si="5">W14+W15+W16+W17+W18</f>
        <v>0</v>
      </c>
      <c r="X13" s="146">
        <f t="shared" si="5"/>
        <v>0</v>
      </c>
      <c r="Y13" s="146">
        <f t="shared" si="5"/>
        <v>0</v>
      </c>
      <c r="Z13" s="146">
        <f t="shared" si="5"/>
        <v>0</v>
      </c>
    </row>
    <row r="14" spans="1:98" s="57" customFormat="1" ht="50.1" hidden="1" customHeight="1" x14ac:dyDescent="0.25">
      <c r="A14" s="47"/>
      <c r="B14" s="150"/>
      <c r="C14" s="48"/>
      <c r="D14" s="48"/>
      <c r="E14" s="48"/>
      <c r="F14" s="49"/>
      <c r="G14" s="50"/>
      <c r="H14" s="51"/>
      <c r="I14" s="52"/>
      <c r="J14" s="52"/>
      <c r="K14" s="52"/>
      <c r="L14" s="76"/>
      <c r="M14" s="53"/>
      <c r="N14" s="53"/>
      <c r="O14" s="53"/>
      <c r="P14" s="53"/>
      <c r="Q14" s="53"/>
      <c r="R14" s="53"/>
      <c r="S14" s="54"/>
      <c r="T14" s="55"/>
      <c r="U14" s="52"/>
      <c r="V14" s="76"/>
      <c r="W14" s="53"/>
      <c r="X14" s="53"/>
      <c r="Y14" s="53"/>
      <c r="Z14" s="53"/>
    </row>
    <row r="15" spans="1:98" s="57" customFormat="1" ht="15.75" hidden="1" x14ac:dyDescent="0.25">
      <c r="A15" s="47"/>
      <c r="B15" s="150"/>
      <c r="C15" s="48"/>
      <c r="D15" s="48"/>
      <c r="E15" s="48"/>
      <c r="F15" s="49"/>
      <c r="G15" s="50"/>
      <c r="H15" s="51"/>
      <c r="I15" s="52"/>
      <c r="J15" s="52"/>
      <c r="K15" s="52"/>
      <c r="L15" s="76"/>
      <c r="M15" s="53"/>
      <c r="N15" s="53"/>
      <c r="O15" s="53"/>
      <c r="P15" s="53"/>
      <c r="Q15" s="53"/>
      <c r="R15" s="53"/>
      <c r="S15" s="54"/>
      <c r="T15" s="55"/>
      <c r="U15" s="52"/>
      <c r="V15" s="56"/>
      <c r="W15" s="53"/>
      <c r="X15" s="53"/>
      <c r="Y15" s="53"/>
      <c r="Z15" s="53"/>
    </row>
    <row r="16" spans="1:98" s="57" customFormat="1" ht="15.75" hidden="1" x14ac:dyDescent="0.25">
      <c r="A16" s="47"/>
      <c r="B16" s="133"/>
      <c r="C16" s="48"/>
      <c r="D16" s="48"/>
      <c r="E16" s="48"/>
      <c r="F16" s="49"/>
      <c r="G16" s="50"/>
      <c r="H16" s="51"/>
      <c r="I16" s="52"/>
      <c r="J16" s="52"/>
      <c r="K16" s="52"/>
      <c r="L16" s="76"/>
      <c r="M16" s="53"/>
      <c r="N16" s="53"/>
      <c r="O16" s="53"/>
      <c r="P16" s="53"/>
      <c r="Q16" s="53"/>
      <c r="R16" s="53"/>
      <c r="S16" s="54"/>
      <c r="T16" s="55"/>
      <c r="U16" s="52"/>
      <c r="V16" s="76"/>
      <c r="W16" s="53"/>
      <c r="X16" s="53"/>
      <c r="Y16" s="53"/>
      <c r="Z16" s="53"/>
    </row>
    <row r="17" spans="1:26" s="57" customFormat="1" ht="15.75" hidden="1" x14ac:dyDescent="0.25">
      <c r="A17" s="47"/>
      <c r="B17" s="133"/>
      <c r="C17" s="48"/>
      <c r="D17" s="48"/>
      <c r="E17" s="48"/>
      <c r="F17" s="49"/>
      <c r="G17" s="50"/>
      <c r="H17" s="51"/>
      <c r="I17" s="52"/>
      <c r="J17" s="52"/>
      <c r="K17" s="52"/>
      <c r="L17" s="76"/>
      <c r="M17" s="53"/>
      <c r="N17" s="53"/>
      <c r="O17" s="53"/>
      <c r="P17" s="53"/>
      <c r="Q17" s="52"/>
      <c r="R17" s="52"/>
      <c r="S17" s="54"/>
      <c r="T17" s="55"/>
      <c r="U17" s="52"/>
      <c r="V17" s="76"/>
      <c r="W17" s="53"/>
      <c r="X17" s="53"/>
      <c r="Y17" s="53"/>
      <c r="Z17" s="53"/>
    </row>
    <row r="18" spans="1:26" s="57" customFormat="1" ht="15.75" hidden="1" x14ac:dyDescent="0.25">
      <c r="A18" s="47"/>
      <c r="B18" s="133"/>
      <c r="C18" s="48"/>
      <c r="D18" s="48"/>
      <c r="E18" s="48"/>
      <c r="F18" s="49"/>
      <c r="G18" s="50"/>
      <c r="H18" s="51"/>
      <c r="I18" s="52"/>
      <c r="J18" s="52"/>
      <c r="K18" s="52"/>
      <c r="L18" s="76"/>
      <c r="M18" s="53"/>
      <c r="N18" s="53"/>
      <c r="O18" s="53"/>
      <c r="P18" s="53"/>
      <c r="Q18" s="52"/>
      <c r="R18" s="52"/>
      <c r="S18" s="54"/>
      <c r="T18" s="55"/>
      <c r="U18" s="52"/>
      <c r="V18" s="56"/>
      <c r="W18" s="53"/>
      <c r="X18" s="53"/>
      <c r="Y18" s="53"/>
      <c r="Z18" s="53"/>
    </row>
    <row r="19" spans="1:26" s="18" customFormat="1" ht="15.75" hidden="1" x14ac:dyDescent="0.25">
      <c r="A19" s="124">
        <v>2</v>
      </c>
      <c r="B19" s="154" t="s">
        <v>49</v>
      </c>
      <c r="C19" s="155"/>
      <c r="D19" s="155"/>
      <c r="E19" s="155"/>
      <c r="F19" s="155"/>
      <c r="G19" s="156"/>
      <c r="H19" s="101">
        <f>H21+H23</f>
        <v>0</v>
      </c>
      <c r="I19" s="101">
        <f t="shared" ref="I19:Z19" si="6">I21+I23</f>
        <v>0</v>
      </c>
      <c r="J19" s="101">
        <f t="shared" si="6"/>
        <v>0</v>
      </c>
      <c r="K19" s="101">
        <f t="shared" si="6"/>
        <v>0</v>
      </c>
      <c r="L19" s="101">
        <f>L21+L23</f>
        <v>0</v>
      </c>
      <c r="M19" s="101">
        <f t="shared" si="6"/>
        <v>0</v>
      </c>
      <c r="N19" s="101">
        <f t="shared" si="6"/>
        <v>0</v>
      </c>
      <c r="O19" s="101">
        <f t="shared" si="6"/>
        <v>0</v>
      </c>
      <c r="P19" s="101">
        <f t="shared" si="6"/>
        <v>0</v>
      </c>
      <c r="Q19" s="101">
        <f>Q21+Q23</f>
        <v>0</v>
      </c>
      <c r="R19" s="101">
        <f t="shared" si="6"/>
        <v>0</v>
      </c>
      <c r="S19" s="101">
        <f t="shared" si="6"/>
        <v>0</v>
      </c>
      <c r="T19" s="101"/>
      <c r="U19" s="101">
        <f t="shared" si="6"/>
        <v>0</v>
      </c>
      <c r="V19" s="101">
        <f>V21+V23</f>
        <v>0</v>
      </c>
      <c r="W19" s="101">
        <f>W21+W23</f>
        <v>0</v>
      </c>
      <c r="X19" s="101">
        <f t="shared" si="6"/>
        <v>0</v>
      </c>
      <c r="Y19" s="101">
        <f t="shared" si="6"/>
        <v>0</v>
      </c>
      <c r="Z19" s="101">
        <f t="shared" si="6"/>
        <v>0</v>
      </c>
    </row>
    <row r="20" spans="1:26" s="64" customFormat="1" ht="15.75" hidden="1" x14ac:dyDescent="0.25">
      <c r="A20" s="59"/>
      <c r="B20" s="58" t="s">
        <v>34</v>
      </c>
      <c r="C20" s="60"/>
      <c r="D20" s="60"/>
      <c r="E20" s="60"/>
      <c r="F20" s="61"/>
      <c r="G20" s="62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63"/>
      <c r="W20" s="51"/>
      <c r="X20" s="51"/>
      <c r="Y20" s="51"/>
      <c r="Z20" s="51"/>
    </row>
    <row r="21" spans="1:26" s="46" customFormat="1" ht="31.5" hidden="1" x14ac:dyDescent="0.25">
      <c r="A21" s="141" t="s">
        <v>50</v>
      </c>
      <c r="B21" s="135" t="s">
        <v>80</v>
      </c>
      <c r="C21" s="136" t="s">
        <v>51</v>
      </c>
      <c r="D21" s="136" t="s">
        <v>47</v>
      </c>
      <c r="E21" s="136" t="s">
        <v>48</v>
      </c>
      <c r="F21" s="175"/>
      <c r="G21" s="176"/>
      <c r="H21" s="137">
        <f>H22</f>
        <v>0</v>
      </c>
      <c r="I21" s="137">
        <f t="shared" ref="I21:Z21" si="7">I22</f>
        <v>0</v>
      </c>
      <c r="J21" s="137">
        <f t="shared" si="7"/>
        <v>0</v>
      </c>
      <c r="K21" s="137">
        <f t="shared" si="7"/>
        <v>0</v>
      </c>
      <c r="L21" s="137">
        <f t="shared" si="7"/>
        <v>0</v>
      </c>
      <c r="M21" s="137">
        <f t="shared" si="7"/>
        <v>0</v>
      </c>
      <c r="N21" s="137">
        <f t="shared" si="7"/>
        <v>0</v>
      </c>
      <c r="O21" s="137">
        <f t="shared" si="7"/>
        <v>0</v>
      </c>
      <c r="P21" s="137">
        <f t="shared" si="7"/>
        <v>0</v>
      </c>
      <c r="Q21" s="137">
        <f t="shared" si="7"/>
        <v>0</v>
      </c>
      <c r="R21" s="137">
        <f t="shared" si="7"/>
        <v>0</v>
      </c>
      <c r="S21" s="137">
        <f t="shared" si="7"/>
        <v>0</v>
      </c>
      <c r="T21" s="137"/>
      <c r="U21" s="137">
        <f t="shared" si="7"/>
        <v>0</v>
      </c>
      <c r="V21" s="137">
        <f t="shared" si="7"/>
        <v>0</v>
      </c>
      <c r="W21" s="137">
        <f t="shared" si="7"/>
        <v>0</v>
      </c>
      <c r="X21" s="137">
        <f t="shared" si="7"/>
        <v>0</v>
      </c>
      <c r="Y21" s="137">
        <f t="shared" si="7"/>
        <v>0</v>
      </c>
      <c r="Z21" s="137">
        <f t="shared" si="7"/>
        <v>0</v>
      </c>
    </row>
    <row r="22" spans="1:26" s="46" customFormat="1" ht="41.45" hidden="1" customHeight="1" x14ac:dyDescent="0.25">
      <c r="A22" s="70"/>
      <c r="B22" s="133"/>
      <c r="C22" s="48"/>
      <c r="D22" s="48"/>
      <c r="E22" s="48"/>
      <c r="F22" s="49"/>
      <c r="G22" s="50"/>
      <c r="H22" s="51"/>
      <c r="I22" s="52"/>
      <c r="J22" s="52"/>
      <c r="K22" s="52"/>
      <c r="L22" s="76"/>
      <c r="M22" s="53"/>
      <c r="N22" s="53"/>
      <c r="O22" s="53"/>
      <c r="P22" s="53"/>
      <c r="Q22" s="52"/>
      <c r="R22" s="52"/>
      <c r="S22" s="67"/>
      <c r="T22" s="68"/>
      <c r="U22" s="69"/>
      <c r="V22" s="56"/>
      <c r="W22" s="52"/>
      <c r="X22" s="52"/>
      <c r="Y22" s="52"/>
      <c r="Z22" s="52"/>
    </row>
    <row r="23" spans="1:26" s="46" customFormat="1" ht="31.5" hidden="1" x14ac:dyDescent="0.25">
      <c r="A23" s="141" t="s">
        <v>97</v>
      </c>
      <c r="B23" s="135" t="s">
        <v>21</v>
      </c>
      <c r="C23" s="136" t="s">
        <v>51</v>
      </c>
      <c r="D23" s="136" t="s">
        <v>47</v>
      </c>
      <c r="E23" s="136" t="s">
        <v>48</v>
      </c>
      <c r="F23" s="152"/>
      <c r="G23" s="153"/>
      <c r="H23" s="137">
        <f>H24+H25+H26</f>
        <v>0</v>
      </c>
      <c r="I23" s="137">
        <f t="shared" ref="I23:Z23" si="8">I24+I25+I26</f>
        <v>0</v>
      </c>
      <c r="J23" s="137">
        <f t="shared" si="8"/>
        <v>0</v>
      </c>
      <c r="K23" s="137">
        <f t="shared" si="8"/>
        <v>0</v>
      </c>
      <c r="L23" s="137">
        <f t="shared" si="8"/>
        <v>0</v>
      </c>
      <c r="M23" s="137">
        <f t="shared" si="8"/>
        <v>0</v>
      </c>
      <c r="N23" s="137">
        <f t="shared" si="8"/>
        <v>0</v>
      </c>
      <c r="O23" s="137">
        <f t="shared" si="8"/>
        <v>0</v>
      </c>
      <c r="P23" s="137">
        <f t="shared" si="8"/>
        <v>0</v>
      </c>
      <c r="Q23" s="137">
        <f t="shared" si="8"/>
        <v>0</v>
      </c>
      <c r="R23" s="137">
        <f t="shared" si="8"/>
        <v>0</v>
      </c>
      <c r="S23" s="137">
        <f t="shared" si="8"/>
        <v>0</v>
      </c>
      <c r="T23" s="137"/>
      <c r="U23" s="137">
        <f t="shared" si="8"/>
        <v>0</v>
      </c>
      <c r="V23" s="137">
        <f t="shared" si="8"/>
        <v>0</v>
      </c>
      <c r="W23" s="137">
        <f t="shared" si="8"/>
        <v>0</v>
      </c>
      <c r="X23" s="137">
        <f t="shared" si="8"/>
        <v>0</v>
      </c>
      <c r="Y23" s="137">
        <f t="shared" si="8"/>
        <v>0</v>
      </c>
      <c r="Z23" s="137">
        <f t="shared" si="8"/>
        <v>0</v>
      </c>
    </row>
    <row r="24" spans="1:26" s="72" customFormat="1" ht="15.75" hidden="1" x14ac:dyDescent="0.25">
      <c r="A24" s="70"/>
      <c r="B24" s="133"/>
      <c r="C24" s="48"/>
      <c r="D24" s="48"/>
      <c r="E24" s="48"/>
      <c r="F24" s="71"/>
      <c r="G24" s="50"/>
      <c r="H24" s="51"/>
      <c r="I24" s="52"/>
      <c r="J24" s="52"/>
      <c r="K24" s="52"/>
      <c r="L24" s="76"/>
      <c r="M24" s="52"/>
      <c r="N24" s="52"/>
      <c r="O24" s="53"/>
      <c r="P24" s="53"/>
      <c r="Q24" s="52"/>
      <c r="R24" s="52"/>
      <c r="S24" s="52"/>
      <c r="T24" s="53"/>
      <c r="U24" s="53"/>
      <c r="V24" s="76"/>
      <c r="W24" s="52"/>
      <c r="X24" s="52"/>
      <c r="Y24" s="53"/>
      <c r="Z24" s="53"/>
    </row>
    <row r="25" spans="1:26" s="72" customFormat="1" ht="15.75" hidden="1" x14ac:dyDescent="0.25">
      <c r="A25" s="70"/>
      <c r="B25" s="133"/>
      <c r="C25" s="48"/>
      <c r="D25" s="48"/>
      <c r="E25" s="48"/>
      <c r="F25" s="71"/>
      <c r="G25" s="50"/>
      <c r="H25" s="51"/>
      <c r="I25" s="52"/>
      <c r="J25" s="52"/>
      <c r="K25" s="52"/>
      <c r="L25" s="76"/>
      <c r="M25" s="52"/>
      <c r="N25" s="52"/>
      <c r="O25" s="53"/>
      <c r="P25" s="53"/>
      <c r="Q25" s="52"/>
      <c r="R25" s="52"/>
      <c r="S25" s="52"/>
      <c r="T25" s="53"/>
      <c r="U25" s="53"/>
      <c r="V25" s="76"/>
      <c r="W25" s="52"/>
      <c r="X25" s="52"/>
      <c r="Y25" s="53"/>
      <c r="Z25" s="53"/>
    </row>
    <row r="26" spans="1:26" s="72" customFormat="1" ht="33.950000000000003" hidden="1" customHeight="1" x14ac:dyDescent="0.25">
      <c r="A26" s="70"/>
      <c r="B26" s="133"/>
      <c r="C26" s="48"/>
      <c r="D26" s="48"/>
      <c r="E26" s="48"/>
      <c r="F26" s="71"/>
      <c r="G26" s="50"/>
      <c r="H26" s="51"/>
      <c r="I26" s="52"/>
      <c r="J26" s="52"/>
      <c r="K26" s="52"/>
      <c r="L26" s="76"/>
      <c r="M26" s="52"/>
      <c r="N26" s="52"/>
      <c r="O26" s="53"/>
      <c r="P26" s="53"/>
      <c r="Q26" s="52"/>
      <c r="R26" s="52"/>
      <c r="S26" s="52"/>
      <c r="T26" s="53"/>
      <c r="U26" s="53"/>
      <c r="V26" s="76"/>
      <c r="W26" s="52"/>
      <c r="X26" s="52"/>
      <c r="Y26" s="53"/>
      <c r="Z26" s="53"/>
    </row>
    <row r="27" spans="1:26" s="18" customFormat="1" ht="15.75" x14ac:dyDescent="0.25">
      <c r="A27" s="100" t="s">
        <v>2</v>
      </c>
      <c r="B27" s="154" t="s">
        <v>19</v>
      </c>
      <c r="C27" s="155"/>
      <c r="D27" s="155"/>
      <c r="E27" s="155"/>
      <c r="F27" s="155"/>
      <c r="G27" s="156"/>
      <c r="H27" s="101" t="e">
        <f>H29+H31+H33</f>
        <v>#REF!</v>
      </c>
      <c r="I27" s="101" t="e">
        <f t="shared" ref="I27:Z27" si="9">I29+I31+I33</f>
        <v>#REF!</v>
      </c>
      <c r="J27" s="101" t="e">
        <f t="shared" si="9"/>
        <v>#REF!</v>
      </c>
      <c r="K27" s="101" t="e">
        <f t="shared" si="9"/>
        <v>#REF!</v>
      </c>
      <c r="L27" s="101">
        <f>L29+L31+L33</f>
        <v>83222.446920000002</v>
      </c>
      <c r="M27" s="101">
        <f>M29+M31+M33</f>
        <v>82307</v>
      </c>
      <c r="N27" s="101">
        <f>N29+N31+N33</f>
        <v>915.44691999999998</v>
      </c>
      <c r="O27" s="101">
        <f t="shared" si="9"/>
        <v>0</v>
      </c>
      <c r="P27" s="101">
        <f t="shared" si="9"/>
        <v>0</v>
      </c>
      <c r="Q27" s="101">
        <f t="shared" si="9"/>
        <v>0</v>
      </c>
      <c r="R27" s="101">
        <f t="shared" si="9"/>
        <v>0</v>
      </c>
      <c r="S27" s="101" t="e">
        <f t="shared" si="9"/>
        <v>#REF!</v>
      </c>
      <c r="T27" s="101"/>
      <c r="U27" s="101">
        <f t="shared" si="9"/>
        <v>0</v>
      </c>
      <c r="V27" s="101">
        <f>V29+V31+V33</f>
        <v>0</v>
      </c>
      <c r="W27" s="101">
        <f>W29+W31+W33</f>
        <v>0</v>
      </c>
      <c r="X27" s="101">
        <f>X29+X31+X33</f>
        <v>0</v>
      </c>
      <c r="Y27" s="101">
        <f t="shared" si="9"/>
        <v>0</v>
      </c>
      <c r="Z27" s="101">
        <f t="shared" si="9"/>
        <v>0</v>
      </c>
    </row>
    <row r="28" spans="1:26" s="19" customFormat="1" ht="15.75" x14ac:dyDescent="0.25">
      <c r="A28" s="73"/>
      <c r="B28" s="4" t="s">
        <v>34</v>
      </c>
      <c r="C28" s="74"/>
      <c r="D28" s="74"/>
      <c r="E28" s="74"/>
      <c r="F28" s="75"/>
      <c r="G28" s="73"/>
      <c r="H28" s="51"/>
      <c r="I28" s="76"/>
      <c r="J28" s="76"/>
      <c r="K28" s="76"/>
      <c r="L28" s="76"/>
      <c r="M28" s="75"/>
      <c r="N28" s="75"/>
      <c r="O28" s="75"/>
      <c r="P28" s="31"/>
      <c r="Q28" s="76"/>
      <c r="R28" s="76"/>
      <c r="S28" s="76"/>
      <c r="T28" s="76"/>
      <c r="U28" s="76"/>
      <c r="V28" s="77"/>
      <c r="W28" s="76"/>
      <c r="X28" s="76"/>
      <c r="Y28" s="76"/>
      <c r="Z28" s="76"/>
    </row>
    <row r="29" spans="1:26" s="19" customFormat="1" ht="47.25" x14ac:dyDescent="0.25">
      <c r="A29" s="134" t="s">
        <v>56</v>
      </c>
      <c r="B29" s="135" t="s">
        <v>93</v>
      </c>
      <c r="C29" s="136" t="s">
        <v>52</v>
      </c>
      <c r="D29" s="136" t="s">
        <v>109</v>
      </c>
      <c r="E29" s="136" t="s">
        <v>53</v>
      </c>
      <c r="F29" s="175"/>
      <c r="G29" s="176"/>
      <c r="H29" s="137">
        <f>H30</f>
        <v>202828.766</v>
      </c>
      <c r="I29" s="137">
        <f t="shared" ref="I29:Z29" si="10">I30</f>
        <v>200597.64957400001</v>
      </c>
      <c r="J29" s="137">
        <f t="shared" si="10"/>
        <v>2231.1164259999932</v>
      </c>
      <c r="K29" s="137">
        <f t="shared" si="10"/>
        <v>0</v>
      </c>
      <c r="L29" s="137">
        <f t="shared" ref="L29:L34" si="11">M29+N29+O29+P29</f>
        <v>20000</v>
      </c>
      <c r="M29" s="137">
        <v>19780</v>
      </c>
      <c r="N29" s="137">
        <v>220</v>
      </c>
      <c r="O29" s="137">
        <f t="shared" si="10"/>
        <v>0</v>
      </c>
      <c r="P29" s="137">
        <f t="shared" si="10"/>
        <v>0</v>
      </c>
      <c r="Q29" s="137">
        <f t="shared" si="10"/>
        <v>0</v>
      </c>
      <c r="R29" s="137">
        <f t="shared" si="10"/>
        <v>0</v>
      </c>
      <c r="S29" s="137">
        <f t="shared" si="10"/>
        <v>0</v>
      </c>
      <c r="T29" s="137"/>
      <c r="U29" s="137">
        <f t="shared" si="10"/>
        <v>0</v>
      </c>
      <c r="V29" s="137">
        <f>V30</f>
        <v>0</v>
      </c>
      <c r="W29" s="137">
        <f t="shared" si="10"/>
        <v>0</v>
      </c>
      <c r="X29" s="137">
        <f t="shared" si="10"/>
        <v>0</v>
      </c>
      <c r="Y29" s="137">
        <f t="shared" si="10"/>
        <v>0</v>
      </c>
      <c r="Z29" s="137">
        <f t="shared" si="10"/>
        <v>0</v>
      </c>
    </row>
    <row r="30" spans="1:26" s="19" customFormat="1" ht="31.5" x14ac:dyDescent="0.25">
      <c r="A30" s="73" t="s">
        <v>57</v>
      </c>
      <c r="B30" s="133" t="s">
        <v>99</v>
      </c>
      <c r="C30" s="74" t="s">
        <v>52</v>
      </c>
      <c r="D30" s="74" t="s">
        <v>109</v>
      </c>
      <c r="E30" s="74" t="s">
        <v>53</v>
      </c>
      <c r="F30" s="71" t="s">
        <v>54</v>
      </c>
      <c r="G30" s="50" t="s">
        <v>94</v>
      </c>
      <c r="H30" s="52">
        <v>202828.766</v>
      </c>
      <c r="I30" s="76">
        <f>H30*98.9/100</f>
        <v>200597.64957400001</v>
      </c>
      <c r="J30" s="76">
        <f>H30-I30</f>
        <v>2231.1164259999932</v>
      </c>
      <c r="K30" s="76">
        <v>0</v>
      </c>
      <c r="L30" s="76">
        <f t="shared" si="11"/>
        <v>20000</v>
      </c>
      <c r="M30" s="75">
        <v>19780</v>
      </c>
      <c r="N30" s="75">
        <v>220</v>
      </c>
      <c r="O30" s="75">
        <v>0</v>
      </c>
      <c r="P30" s="75">
        <v>0</v>
      </c>
      <c r="Q30" s="76">
        <v>0</v>
      </c>
      <c r="R30" s="76">
        <v>0</v>
      </c>
      <c r="S30" s="76"/>
      <c r="T30" s="76"/>
      <c r="U30" s="76">
        <v>0</v>
      </c>
      <c r="V30" s="77">
        <v>0</v>
      </c>
      <c r="W30" s="76">
        <f>V30*98.9/100</f>
        <v>0</v>
      </c>
      <c r="X30" s="76">
        <f>V30-W30</f>
        <v>0</v>
      </c>
      <c r="Y30" s="76">
        <v>0</v>
      </c>
      <c r="Z30" s="76">
        <v>0</v>
      </c>
    </row>
    <row r="31" spans="1:26" s="79" customFormat="1" ht="31.5" x14ac:dyDescent="0.25">
      <c r="A31" s="134" t="s">
        <v>95</v>
      </c>
      <c r="B31" s="135" t="s">
        <v>6</v>
      </c>
      <c r="C31" s="136" t="s">
        <v>52</v>
      </c>
      <c r="D31" s="136" t="s">
        <v>110</v>
      </c>
      <c r="E31" s="136" t="s">
        <v>48</v>
      </c>
      <c r="F31" s="175"/>
      <c r="G31" s="176"/>
      <c r="H31" s="137">
        <f>H32</f>
        <v>30000</v>
      </c>
      <c r="I31" s="137">
        <f>I32</f>
        <v>29670</v>
      </c>
      <c r="J31" s="137">
        <f t="shared" ref="J31:Z31" si="12">J32</f>
        <v>330</v>
      </c>
      <c r="K31" s="137">
        <f t="shared" si="12"/>
        <v>0</v>
      </c>
      <c r="L31" s="137">
        <f t="shared" si="11"/>
        <v>43000</v>
      </c>
      <c r="M31" s="137">
        <f t="shared" si="12"/>
        <v>42527</v>
      </c>
      <c r="N31" s="137">
        <f>N32</f>
        <v>473</v>
      </c>
      <c r="O31" s="137">
        <f t="shared" si="12"/>
        <v>0</v>
      </c>
      <c r="P31" s="137">
        <f t="shared" si="12"/>
        <v>0</v>
      </c>
      <c r="Q31" s="137">
        <f t="shared" si="12"/>
        <v>0</v>
      </c>
      <c r="R31" s="137">
        <f t="shared" si="12"/>
        <v>0</v>
      </c>
      <c r="S31" s="137">
        <f t="shared" si="12"/>
        <v>0</v>
      </c>
      <c r="T31" s="137"/>
      <c r="U31" s="137">
        <f t="shared" si="12"/>
        <v>0</v>
      </c>
      <c r="V31" s="137">
        <f>V32</f>
        <v>0</v>
      </c>
      <c r="W31" s="137">
        <f t="shared" si="12"/>
        <v>0</v>
      </c>
      <c r="X31" s="137">
        <f t="shared" si="12"/>
        <v>0</v>
      </c>
      <c r="Y31" s="137">
        <f t="shared" si="12"/>
        <v>0</v>
      </c>
      <c r="Z31" s="137">
        <f t="shared" si="12"/>
        <v>0</v>
      </c>
    </row>
    <row r="32" spans="1:26" s="79" customFormat="1" ht="31.5" x14ac:dyDescent="0.25">
      <c r="A32" s="70" t="s">
        <v>96</v>
      </c>
      <c r="B32" s="133" t="s">
        <v>58</v>
      </c>
      <c r="C32" s="48" t="s">
        <v>52</v>
      </c>
      <c r="D32" s="74" t="s">
        <v>110</v>
      </c>
      <c r="E32" s="48" t="s">
        <v>48</v>
      </c>
      <c r="F32" s="71" t="s">
        <v>87</v>
      </c>
      <c r="G32" s="50" t="s">
        <v>105</v>
      </c>
      <c r="H32" s="52">
        <v>30000</v>
      </c>
      <c r="I32" s="52">
        <f>H32*98.9/100</f>
        <v>29670</v>
      </c>
      <c r="J32" s="52">
        <f>H32-I32</f>
        <v>330</v>
      </c>
      <c r="K32" s="52">
        <v>0</v>
      </c>
      <c r="L32" s="76">
        <f t="shared" si="11"/>
        <v>43000</v>
      </c>
      <c r="M32" s="52">
        <v>42527</v>
      </c>
      <c r="N32" s="52">
        <v>473</v>
      </c>
      <c r="O32" s="53">
        <v>0</v>
      </c>
      <c r="P32" s="53">
        <v>0</v>
      </c>
      <c r="Q32" s="52">
        <v>0</v>
      </c>
      <c r="R32" s="52">
        <v>0</v>
      </c>
      <c r="S32" s="52"/>
      <c r="T32" s="53"/>
      <c r="U32" s="53">
        <v>0</v>
      </c>
      <c r="V32" s="56">
        <v>0</v>
      </c>
      <c r="W32" s="52">
        <f>V32*98.9/100</f>
        <v>0</v>
      </c>
      <c r="X32" s="52">
        <f>V32-W32</f>
        <v>0</v>
      </c>
      <c r="Y32" s="53">
        <v>0</v>
      </c>
      <c r="Z32" s="53">
        <v>0</v>
      </c>
    </row>
    <row r="33" spans="1:26" s="46" customFormat="1" ht="31.5" x14ac:dyDescent="0.25">
      <c r="A33" s="134" t="s">
        <v>17</v>
      </c>
      <c r="B33" s="135" t="s">
        <v>7</v>
      </c>
      <c r="C33" s="136" t="s">
        <v>52</v>
      </c>
      <c r="D33" s="136" t="s">
        <v>112</v>
      </c>
      <c r="E33" s="136" t="s">
        <v>48</v>
      </c>
      <c r="F33" s="175"/>
      <c r="G33" s="176"/>
      <c r="H33" s="137" t="e">
        <f>#REF!+H34</f>
        <v>#REF!</v>
      </c>
      <c r="I33" s="137" t="e">
        <f>#REF!+I34</f>
        <v>#REF!</v>
      </c>
      <c r="J33" s="137" t="e">
        <f>#REF!+J34</f>
        <v>#REF!</v>
      </c>
      <c r="K33" s="137" t="e">
        <f>#REF!+K34</f>
        <v>#REF!</v>
      </c>
      <c r="L33" s="137">
        <f t="shared" si="11"/>
        <v>20222.446919999998</v>
      </c>
      <c r="M33" s="137">
        <v>20000</v>
      </c>
      <c r="N33" s="137">
        <v>222.44692000000001</v>
      </c>
      <c r="O33" s="137">
        <f>O34</f>
        <v>0</v>
      </c>
      <c r="P33" s="137">
        <f>P34</f>
        <v>0</v>
      </c>
      <c r="Q33" s="137">
        <v>0</v>
      </c>
      <c r="R33" s="137">
        <v>0</v>
      </c>
      <c r="S33" s="137" t="e">
        <f>#REF!+S34</f>
        <v>#REF!</v>
      </c>
      <c r="T33" s="137"/>
      <c r="U33" s="137">
        <f>U34</f>
        <v>0</v>
      </c>
      <c r="V33" s="137">
        <f>V34</f>
        <v>0</v>
      </c>
      <c r="W33" s="137">
        <f>W34</f>
        <v>0</v>
      </c>
      <c r="X33" s="137">
        <f t="shared" ref="X33:Z33" si="13">X34</f>
        <v>0</v>
      </c>
      <c r="Y33" s="137">
        <f t="shared" si="13"/>
        <v>0</v>
      </c>
      <c r="Z33" s="137">
        <f t="shared" si="13"/>
        <v>0</v>
      </c>
    </row>
    <row r="34" spans="1:26" s="79" customFormat="1" ht="31.5" x14ac:dyDescent="0.25">
      <c r="A34" s="47" t="s">
        <v>98</v>
      </c>
      <c r="B34" s="133" t="s">
        <v>111</v>
      </c>
      <c r="C34" s="48" t="s">
        <v>52</v>
      </c>
      <c r="D34" s="48" t="s">
        <v>112</v>
      </c>
      <c r="E34" s="48" t="s">
        <v>48</v>
      </c>
      <c r="F34" s="71" t="s">
        <v>100</v>
      </c>
      <c r="G34" s="50" t="s">
        <v>101</v>
      </c>
      <c r="H34" s="52">
        <v>136580.9</v>
      </c>
      <c r="I34" s="52">
        <f>H34*98.9/100</f>
        <v>135078.51009999998</v>
      </c>
      <c r="J34" s="52">
        <f>H34-I34</f>
        <v>1502.3899000000092</v>
      </c>
      <c r="K34" s="52">
        <v>0</v>
      </c>
      <c r="L34" s="76">
        <f t="shared" si="11"/>
        <v>20222.446919999998</v>
      </c>
      <c r="M34" s="52">
        <v>20000</v>
      </c>
      <c r="N34" s="52">
        <v>222.44692000000001</v>
      </c>
      <c r="O34" s="53">
        <v>0</v>
      </c>
      <c r="P34" s="53">
        <v>0</v>
      </c>
      <c r="Q34" s="52">
        <v>0</v>
      </c>
      <c r="R34" s="52">
        <v>0</v>
      </c>
      <c r="S34" s="52"/>
      <c r="T34" s="53"/>
      <c r="U34" s="53">
        <v>0</v>
      </c>
      <c r="V34" s="56">
        <v>0</v>
      </c>
      <c r="W34" s="52">
        <f>V34*98.9/100</f>
        <v>0</v>
      </c>
      <c r="X34" s="52">
        <f>V34-W34</f>
        <v>0</v>
      </c>
      <c r="Y34" s="52">
        <v>0</v>
      </c>
      <c r="Z34" s="52">
        <v>0</v>
      </c>
    </row>
    <row r="35" spans="1:26" s="18" customFormat="1" ht="15.75" x14ac:dyDescent="0.25">
      <c r="A35" s="100" t="s">
        <v>0</v>
      </c>
      <c r="B35" s="154" t="s">
        <v>59</v>
      </c>
      <c r="C35" s="155"/>
      <c r="D35" s="155"/>
      <c r="E35" s="155"/>
      <c r="F35" s="155"/>
      <c r="G35" s="156"/>
      <c r="H35" s="24" t="e">
        <f>H37+H39+H41+#REF!</f>
        <v>#REF!</v>
      </c>
      <c r="I35" s="24" t="e">
        <f>I37+I39+I41+#REF!</f>
        <v>#REF!</v>
      </c>
      <c r="J35" s="24" t="e">
        <f>J37+J39+J41+#REF!</f>
        <v>#REF!</v>
      </c>
      <c r="K35" s="24" t="e">
        <f>K37+K39+K41+#REF!</f>
        <v>#REF!</v>
      </c>
      <c r="L35" s="24">
        <f>L37+L39+L41</f>
        <v>343566.64387999999</v>
      </c>
      <c r="M35" s="24">
        <f>M37+M39+M41</f>
        <v>142009.633</v>
      </c>
      <c r="N35" s="24">
        <f>N37+N39+N41</f>
        <v>1557.01088</v>
      </c>
      <c r="O35" s="24">
        <f t="shared" ref="O35:R35" si="14">O37+O39+O41</f>
        <v>0</v>
      </c>
      <c r="P35" s="24">
        <f>P37+P39+P41</f>
        <v>200000</v>
      </c>
      <c r="Q35" s="24">
        <f t="shared" si="14"/>
        <v>0</v>
      </c>
      <c r="R35" s="24">
        <f t="shared" si="14"/>
        <v>0</v>
      </c>
      <c r="S35" s="24" t="e">
        <f>S37+S39+S41+#REF!</f>
        <v>#REF!</v>
      </c>
      <c r="T35" s="24"/>
      <c r="U35" s="24">
        <f>U37+U39+U41</f>
        <v>0</v>
      </c>
      <c r="V35" s="24">
        <f>SUM(W35:Z35)</f>
        <v>0</v>
      </c>
      <c r="W35" s="24">
        <f>W37+W39+W41</f>
        <v>0</v>
      </c>
      <c r="X35" s="24">
        <f t="shared" ref="X35:Z35" si="15">X37+X39+X41</f>
        <v>0</v>
      </c>
      <c r="Y35" s="24">
        <f t="shared" si="15"/>
        <v>0</v>
      </c>
      <c r="Z35" s="24">
        <f t="shared" si="15"/>
        <v>0</v>
      </c>
    </row>
    <row r="36" spans="1:26" s="19" customFormat="1" ht="15.75" x14ac:dyDescent="0.25">
      <c r="A36" s="80"/>
      <c r="B36" s="4" t="s">
        <v>34</v>
      </c>
      <c r="C36" s="74"/>
      <c r="D36" s="74"/>
      <c r="E36" s="74"/>
      <c r="F36" s="75"/>
      <c r="G36" s="81"/>
      <c r="H36" s="76"/>
      <c r="I36" s="75"/>
      <c r="J36" s="75"/>
      <c r="K36" s="75"/>
      <c r="L36" s="76"/>
      <c r="M36" s="75"/>
      <c r="N36" s="75"/>
      <c r="O36" s="75"/>
      <c r="P36" s="75"/>
      <c r="Q36" s="75"/>
      <c r="R36" s="75"/>
      <c r="S36" s="82"/>
      <c r="T36" s="78"/>
      <c r="U36" s="76"/>
      <c r="V36" s="83"/>
      <c r="W36" s="75"/>
      <c r="X36" s="75"/>
      <c r="Y36" s="75"/>
      <c r="Z36" s="75"/>
    </row>
    <row r="37" spans="1:26" s="46" customFormat="1" ht="31.5" x14ac:dyDescent="0.25">
      <c r="A37" s="134" t="s">
        <v>8</v>
      </c>
      <c r="B37" s="135" t="s">
        <v>83</v>
      </c>
      <c r="C37" s="136" t="s">
        <v>60</v>
      </c>
      <c r="D37" s="136" t="s">
        <v>113</v>
      </c>
      <c r="E37" s="136" t="s">
        <v>53</v>
      </c>
      <c r="F37" s="152"/>
      <c r="G37" s="153"/>
      <c r="H37" s="137">
        <f>H38</f>
        <v>110490.41</v>
      </c>
      <c r="I37" s="137">
        <f t="shared" ref="I37:Z37" si="16">I38</f>
        <v>109275.01549000001</v>
      </c>
      <c r="J37" s="137">
        <f t="shared" si="16"/>
        <v>1215.3945099999983</v>
      </c>
      <c r="K37" s="137">
        <f t="shared" si="16"/>
        <v>0</v>
      </c>
      <c r="L37" s="137">
        <f t="shared" si="16"/>
        <v>54775.560160000001</v>
      </c>
      <c r="M37" s="137">
        <f t="shared" si="16"/>
        <v>54173.029000000002</v>
      </c>
      <c r="N37" s="137">
        <f t="shared" si="16"/>
        <v>602.53116</v>
      </c>
      <c r="O37" s="137">
        <f t="shared" si="16"/>
        <v>0</v>
      </c>
      <c r="P37" s="137">
        <f t="shared" si="16"/>
        <v>0</v>
      </c>
      <c r="Q37" s="137">
        <f t="shared" si="16"/>
        <v>0</v>
      </c>
      <c r="R37" s="137">
        <f t="shared" si="16"/>
        <v>0</v>
      </c>
      <c r="S37" s="137">
        <f t="shared" si="16"/>
        <v>0</v>
      </c>
      <c r="T37" s="137"/>
      <c r="U37" s="137">
        <f t="shared" si="16"/>
        <v>0</v>
      </c>
      <c r="V37" s="137">
        <f t="shared" si="16"/>
        <v>0</v>
      </c>
      <c r="W37" s="137">
        <f t="shared" si="16"/>
        <v>0</v>
      </c>
      <c r="X37" s="137">
        <f t="shared" si="16"/>
        <v>0</v>
      </c>
      <c r="Y37" s="137">
        <f t="shared" si="16"/>
        <v>0</v>
      </c>
      <c r="Z37" s="137">
        <f t="shared" si="16"/>
        <v>0</v>
      </c>
    </row>
    <row r="38" spans="1:26" s="72" customFormat="1" ht="31.5" x14ac:dyDescent="0.25">
      <c r="A38" s="47" t="s">
        <v>76</v>
      </c>
      <c r="B38" s="133" t="s">
        <v>77</v>
      </c>
      <c r="C38" s="48" t="s">
        <v>60</v>
      </c>
      <c r="D38" s="48" t="s">
        <v>113</v>
      </c>
      <c r="E38" s="48" t="s">
        <v>53</v>
      </c>
      <c r="F38" s="53" t="s">
        <v>16</v>
      </c>
      <c r="G38" s="50" t="s">
        <v>88</v>
      </c>
      <c r="H38" s="51">
        <v>110490.41</v>
      </c>
      <c r="I38" s="53">
        <f>H38*98.9/100</f>
        <v>109275.01549000001</v>
      </c>
      <c r="J38" s="53">
        <f>H38-I38</f>
        <v>1215.3945099999983</v>
      </c>
      <c r="K38" s="53">
        <v>0</v>
      </c>
      <c r="L38" s="76">
        <f>M38+N38+O38+P38</f>
        <v>54775.560160000001</v>
      </c>
      <c r="M38" s="53">
        <v>54173.029000000002</v>
      </c>
      <c r="N38" s="53">
        <v>602.53116</v>
      </c>
      <c r="O38" s="53">
        <v>0</v>
      </c>
      <c r="P38" s="53">
        <v>0</v>
      </c>
      <c r="Q38" s="53">
        <v>0</v>
      </c>
      <c r="R38" s="53">
        <v>0</v>
      </c>
      <c r="S38" s="54"/>
      <c r="T38" s="55"/>
      <c r="U38" s="52">
        <v>0</v>
      </c>
      <c r="V38" s="76">
        <f>W38+X38+Y38+Z38</f>
        <v>0</v>
      </c>
      <c r="W38" s="53">
        <v>0</v>
      </c>
      <c r="X38" s="53">
        <v>0</v>
      </c>
      <c r="Y38" s="53">
        <v>0</v>
      </c>
      <c r="Z38" s="53">
        <v>0</v>
      </c>
    </row>
    <row r="39" spans="1:26" s="46" customFormat="1" ht="31.5" x14ac:dyDescent="0.25">
      <c r="A39" s="138" t="s">
        <v>9</v>
      </c>
      <c r="B39" s="135" t="s">
        <v>18</v>
      </c>
      <c r="C39" s="139" t="s">
        <v>62</v>
      </c>
      <c r="D39" s="139" t="s">
        <v>114</v>
      </c>
      <c r="E39" s="139" t="s">
        <v>53</v>
      </c>
      <c r="F39" s="152"/>
      <c r="G39" s="153"/>
      <c r="H39" s="140" t="e">
        <f>#REF!+H40+#REF!</f>
        <v>#REF!</v>
      </c>
      <c r="I39" s="140" t="e">
        <f>#REF!+I40+#REF!</f>
        <v>#REF!</v>
      </c>
      <c r="J39" s="140" t="e">
        <f>#REF!+J40+#REF!</f>
        <v>#REF!</v>
      </c>
      <c r="K39" s="140" t="e">
        <f>#REF!+K40+#REF!</f>
        <v>#REF!</v>
      </c>
      <c r="L39" s="137">
        <f>M39+N39+O39+P39</f>
        <v>202020.2</v>
      </c>
      <c r="M39" s="140">
        <v>2020.2</v>
      </c>
      <c r="N39" s="140">
        <v>0</v>
      </c>
      <c r="O39" s="140">
        <v>0</v>
      </c>
      <c r="P39" s="140">
        <v>200000</v>
      </c>
      <c r="Q39" s="140">
        <f>Q40</f>
        <v>0</v>
      </c>
      <c r="R39" s="140">
        <f>R40</f>
        <v>0</v>
      </c>
      <c r="S39" s="140" t="e">
        <f>#REF!+S40+#REF!</f>
        <v>#REF!</v>
      </c>
      <c r="T39" s="140"/>
      <c r="U39" s="140">
        <f>U40</f>
        <v>0</v>
      </c>
      <c r="V39" s="140">
        <f>SUM(W39:Z39)</f>
        <v>0</v>
      </c>
      <c r="W39" s="140">
        <f>W40</f>
        <v>0</v>
      </c>
      <c r="X39" s="140">
        <f t="shared" ref="X39:Z39" si="17">X40</f>
        <v>0</v>
      </c>
      <c r="Y39" s="140">
        <f t="shared" si="17"/>
        <v>0</v>
      </c>
      <c r="Z39" s="140">
        <f t="shared" si="17"/>
        <v>0</v>
      </c>
    </row>
    <row r="40" spans="1:26" s="64" customFormat="1" ht="37.5" customHeight="1" x14ac:dyDescent="0.25">
      <c r="A40" s="119" t="s">
        <v>64</v>
      </c>
      <c r="B40" s="132" t="s">
        <v>90</v>
      </c>
      <c r="C40" s="120" t="s">
        <v>62</v>
      </c>
      <c r="D40" s="84" t="s">
        <v>63</v>
      </c>
      <c r="E40" s="84" t="s">
        <v>53</v>
      </c>
      <c r="F40" s="53" t="s">
        <v>15</v>
      </c>
      <c r="G40" s="53" t="s">
        <v>89</v>
      </c>
      <c r="H40" s="85">
        <v>564431.69798000006</v>
      </c>
      <c r="I40" s="52">
        <f>H40-K40</f>
        <v>5644.3169798000017</v>
      </c>
      <c r="J40" s="52">
        <v>0</v>
      </c>
      <c r="K40" s="53">
        <f>H40*99/100</f>
        <v>558787.38100020005</v>
      </c>
      <c r="L40" s="76">
        <f>M40+N40+O40+P40</f>
        <v>202020.2</v>
      </c>
      <c r="M40" s="52">
        <v>2020.2</v>
      </c>
      <c r="N40" s="52">
        <v>0</v>
      </c>
      <c r="O40" s="52">
        <v>0</v>
      </c>
      <c r="P40" s="53">
        <v>200000</v>
      </c>
      <c r="Q40" s="53">
        <v>0</v>
      </c>
      <c r="R40" s="53">
        <v>0</v>
      </c>
      <c r="S40" s="55"/>
      <c r="T40" s="55"/>
      <c r="U40" s="52">
        <v>0</v>
      </c>
      <c r="V40" s="76">
        <f>W40+X40+Y40+Z40</f>
        <v>0</v>
      </c>
      <c r="W40" s="86">
        <v>0</v>
      </c>
      <c r="X40" s="86">
        <v>0</v>
      </c>
      <c r="Y40" s="86">
        <v>0</v>
      </c>
      <c r="Z40" s="86">
        <v>0</v>
      </c>
    </row>
    <row r="41" spans="1:26" s="46" customFormat="1" ht="47.25" x14ac:dyDescent="0.25">
      <c r="A41" s="141" t="s">
        <v>10</v>
      </c>
      <c r="B41" s="135" t="s">
        <v>65</v>
      </c>
      <c r="C41" s="136" t="s">
        <v>62</v>
      </c>
      <c r="D41" s="136" t="s">
        <v>115</v>
      </c>
      <c r="E41" s="136" t="s">
        <v>48</v>
      </c>
      <c r="F41" s="152"/>
      <c r="G41" s="153"/>
      <c r="H41" s="142">
        <f>H42</f>
        <v>250000</v>
      </c>
      <c r="I41" s="142">
        <f t="shared" ref="I41:Z41" si="18">I42</f>
        <v>247250</v>
      </c>
      <c r="J41" s="142">
        <f t="shared" si="18"/>
        <v>2750</v>
      </c>
      <c r="K41" s="142">
        <f t="shared" si="18"/>
        <v>0</v>
      </c>
      <c r="L41" s="142">
        <f t="shared" si="18"/>
        <v>86770.883719999998</v>
      </c>
      <c r="M41" s="142">
        <f t="shared" si="18"/>
        <v>85816.403999999995</v>
      </c>
      <c r="N41" s="142">
        <f t="shared" si="18"/>
        <v>954.47972000000004</v>
      </c>
      <c r="O41" s="142">
        <f t="shared" si="18"/>
        <v>0</v>
      </c>
      <c r="P41" s="142">
        <f t="shared" si="18"/>
        <v>0</v>
      </c>
      <c r="Q41" s="142">
        <f t="shared" si="18"/>
        <v>0</v>
      </c>
      <c r="R41" s="142">
        <f t="shared" si="18"/>
        <v>0</v>
      </c>
      <c r="S41" s="142">
        <f t="shared" si="18"/>
        <v>0</v>
      </c>
      <c r="T41" s="142"/>
      <c r="U41" s="142">
        <f t="shared" si="18"/>
        <v>0</v>
      </c>
      <c r="V41" s="142">
        <f t="shared" si="18"/>
        <v>0</v>
      </c>
      <c r="W41" s="142">
        <f t="shared" si="18"/>
        <v>0</v>
      </c>
      <c r="X41" s="142">
        <f t="shared" si="18"/>
        <v>0</v>
      </c>
      <c r="Y41" s="142">
        <f t="shared" si="18"/>
        <v>0</v>
      </c>
      <c r="Z41" s="142">
        <f t="shared" si="18"/>
        <v>0</v>
      </c>
    </row>
    <row r="42" spans="1:26" s="79" customFormat="1" ht="31.5" x14ac:dyDescent="0.25">
      <c r="A42" s="70" t="s">
        <v>66</v>
      </c>
      <c r="B42" s="133" t="s">
        <v>91</v>
      </c>
      <c r="C42" s="48" t="s">
        <v>62</v>
      </c>
      <c r="D42" s="48" t="s">
        <v>115</v>
      </c>
      <c r="E42" s="48" t="s">
        <v>48</v>
      </c>
      <c r="F42" s="53" t="s">
        <v>15</v>
      </c>
      <c r="G42" s="53" t="s">
        <v>92</v>
      </c>
      <c r="H42" s="87">
        <v>250000</v>
      </c>
      <c r="I42" s="53">
        <f>H42*98.9/100</f>
        <v>247250</v>
      </c>
      <c r="J42" s="53">
        <f>H42-I42</f>
        <v>2750</v>
      </c>
      <c r="K42" s="53">
        <v>0</v>
      </c>
      <c r="L42" s="76">
        <f>M42+N42+O42+P42</f>
        <v>86770.883719999998</v>
      </c>
      <c r="M42" s="53">
        <v>85816.403999999995</v>
      </c>
      <c r="N42" s="53">
        <v>954.47972000000004</v>
      </c>
      <c r="O42" s="53">
        <v>0</v>
      </c>
      <c r="P42" s="53">
        <v>0</v>
      </c>
      <c r="Q42" s="52">
        <v>0</v>
      </c>
      <c r="R42" s="52">
        <v>0</v>
      </c>
      <c r="S42" s="69"/>
      <c r="T42" s="55"/>
      <c r="U42" s="52">
        <v>0</v>
      </c>
      <c r="V42" s="76">
        <f>W42+X42+Y42+Z42</f>
        <v>0</v>
      </c>
      <c r="W42" s="52">
        <v>0</v>
      </c>
      <c r="X42" s="52">
        <v>0</v>
      </c>
      <c r="Y42" s="52">
        <v>0</v>
      </c>
      <c r="Z42" s="52">
        <v>0</v>
      </c>
    </row>
    <row r="43" spans="1:26" s="18" customFormat="1" ht="15.75" x14ac:dyDescent="0.25">
      <c r="A43" s="124">
        <v>5</v>
      </c>
      <c r="B43" s="154" t="s">
        <v>67</v>
      </c>
      <c r="C43" s="155"/>
      <c r="D43" s="155"/>
      <c r="E43" s="155"/>
      <c r="F43" s="155"/>
      <c r="G43" s="156"/>
      <c r="H43" s="101">
        <f>H45</f>
        <v>112000</v>
      </c>
      <c r="I43" s="101">
        <f t="shared" ref="I43:Z43" si="19">I45</f>
        <v>110768</v>
      </c>
      <c r="J43" s="101">
        <f t="shared" si="19"/>
        <v>1232</v>
      </c>
      <c r="K43" s="101">
        <f t="shared" si="19"/>
        <v>0</v>
      </c>
      <c r="L43" s="101">
        <f>L45+L47</f>
        <v>35000</v>
      </c>
      <c r="M43" s="101">
        <f>M45+M47</f>
        <v>34615</v>
      </c>
      <c r="N43" s="101">
        <f>N45+N47</f>
        <v>385</v>
      </c>
      <c r="O43" s="101">
        <f t="shared" si="19"/>
        <v>0</v>
      </c>
      <c r="P43" s="101">
        <f t="shared" si="19"/>
        <v>0</v>
      </c>
      <c r="Q43" s="101">
        <f t="shared" si="19"/>
        <v>0</v>
      </c>
      <c r="R43" s="101">
        <f t="shared" si="19"/>
        <v>0</v>
      </c>
      <c r="S43" s="101">
        <f t="shared" si="19"/>
        <v>0</v>
      </c>
      <c r="T43" s="101"/>
      <c r="U43" s="101">
        <f t="shared" si="19"/>
        <v>0</v>
      </c>
      <c r="V43" s="101">
        <f t="shared" si="19"/>
        <v>0</v>
      </c>
      <c r="W43" s="101">
        <f t="shared" si="19"/>
        <v>0</v>
      </c>
      <c r="X43" s="101">
        <f t="shared" si="19"/>
        <v>0</v>
      </c>
      <c r="Y43" s="101">
        <f t="shared" si="19"/>
        <v>0</v>
      </c>
      <c r="Z43" s="101">
        <f t="shared" si="19"/>
        <v>0</v>
      </c>
    </row>
    <row r="44" spans="1:26" s="19" customFormat="1" ht="15.75" x14ac:dyDescent="0.25">
      <c r="A44" s="73"/>
      <c r="B44" s="4" t="s">
        <v>34</v>
      </c>
      <c r="C44" s="74"/>
      <c r="D44" s="74"/>
      <c r="E44" s="74"/>
      <c r="F44" s="75"/>
      <c r="G44" s="81"/>
      <c r="H44" s="38"/>
      <c r="I44" s="76"/>
      <c r="J44" s="76"/>
      <c r="K44" s="76"/>
      <c r="L44" s="76"/>
      <c r="M44" s="76"/>
      <c r="N44" s="76"/>
      <c r="O44" s="76"/>
      <c r="P44" s="31"/>
      <c r="Q44" s="76"/>
      <c r="R44" s="76"/>
      <c r="S44" s="78"/>
      <c r="T44" s="78"/>
      <c r="U44" s="76"/>
      <c r="V44" s="77"/>
      <c r="W44" s="76"/>
      <c r="X44" s="76"/>
      <c r="Y44" s="76"/>
      <c r="Z44" s="76"/>
    </row>
    <row r="45" spans="1:26" s="46" customFormat="1" ht="47.25" x14ac:dyDescent="0.25">
      <c r="A45" s="141" t="s">
        <v>123</v>
      </c>
      <c r="B45" s="135" t="s">
        <v>117</v>
      </c>
      <c r="C45" s="172"/>
      <c r="D45" s="173"/>
      <c r="E45" s="174"/>
      <c r="F45" s="142"/>
      <c r="G45" s="131"/>
      <c r="H45" s="137">
        <f>H46</f>
        <v>112000</v>
      </c>
      <c r="I45" s="137">
        <f t="shared" ref="I45:Z47" si="20">I46</f>
        <v>110768</v>
      </c>
      <c r="J45" s="137">
        <f t="shared" si="20"/>
        <v>1232</v>
      </c>
      <c r="K45" s="137">
        <f t="shared" si="20"/>
        <v>0</v>
      </c>
      <c r="L45" s="137">
        <f>M45+N45+P45+O45</f>
        <v>20000</v>
      </c>
      <c r="M45" s="137">
        <f>M46</f>
        <v>19780</v>
      </c>
      <c r="N45" s="137">
        <f>N46</f>
        <v>220</v>
      </c>
      <c r="O45" s="137">
        <f t="shared" ref="O45:U45" si="21">O46+O48</f>
        <v>0</v>
      </c>
      <c r="P45" s="137">
        <f t="shared" si="21"/>
        <v>0</v>
      </c>
      <c r="Q45" s="137">
        <f t="shared" si="21"/>
        <v>0</v>
      </c>
      <c r="R45" s="137">
        <f t="shared" si="21"/>
        <v>0</v>
      </c>
      <c r="S45" s="137">
        <f t="shared" si="21"/>
        <v>0</v>
      </c>
      <c r="T45" s="137"/>
      <c r="U45" s="137">
        <f t="shared" si="21"/>
        <v>0</v>
      </c>
      <c r="V45" s="137">
        <f t="shared" si="20"/>
        <v>0</v>
      </c>
      <c r="W45" s="137">
        <f t="shared" si="20"/>
        <v>0</v>
      </c>
      <c r="X45" s="137">
        <f t="shared" si="20"/>
        <v>0</v>
      </c>
      <c r="Y45" s="137">
        <f t="shared" si="20"/>
        <v>0</v>
      </c>
      <c r="Z45" s="137">
        <f t="shared" si="20"/>
        <v>0</v>
      </c>
    </row>
    <row r="46" spans="1:26" s="72" customFormat="1" ht="31.5" x14ac:dyDescent="0.25">
      <c r="A46" s="70" t="s">
        <v>124</v>
      </c>
      <c r="B46" s="133" t="s">
        <v>117</v>
      </c>
      <c r="C46" s="48" t="s">
        <v>119</v>
      </c>
      <c r="D46" s="48" t="s">
        <v>120</v>
      </c>
      <c r="E46" s="48" t="s">
        <v>48</v>
      </c>
      <c r="F46" s="53" t="s">
        <v>54</v>
      </c>
      <c r="G46" s="50" t="s">
        <v>102</v>
      </c>
      <c r="H46" s="52">
        <v>112000</v>
      </c>
      <c r="I46" s="52">
        <f>H46*98.9/100</f>
        <v>110768</v>
      </c>
      <c r="J46" s="52">
        <f>H46-I46</f>
        <v>1232</v>
      </c>
      <c r="K46" s="52">
        <v>0</v>
      </c>
      <c r="L46" s="76">
        <f>M46+N46+O46+P46</f>
        <v>20000</v>
      </c>
      <c r="M46" s="52">
        <v>19780</v>
      </c>
      <c r="N46" s="52">
        <v>220</v>
      </c>
      <c r="O46" s="52">
        <v>0</v>
      </c>
      <c r="P46" s="52">
        <v>0</v>
      </c>
      <c r="Q46" s="52">
        <v>0</v>
      </c>
      <c r="R46" s="52">
        <v>0</v>
      </c>
      <c r="S46" s="55"/>
      <c r="T46" s="55"/>
      <c r="U46" s="53"/>
      <c r="V46" s="56">
        <v>0</v>
      </c>
      <c r="W46" s="52">
        <f>V46*98.9/100</f>
        <v>0</v>
      </c>
      <c r="X46" s="52">
        <f>V46-W46</f>
        <v>0</v>
      </c>
      <c r="Y46" s="52">
        <v>0</v>
      </c>
      <c r="Z46" s="52">
        <v>0</v>
      </c>
    </row>
    <row r="47" spans="1:26" s="46" customFormat="1" ht="47.25" x14ac:dyDescent="0.25">
      <c r="A47" s="141" t="s">
        <v>125</v>
      </c>
      <c r="B47" s="135" t="s">
        <v>118</v>
      </c>
      <c r="C47" s="172"/>
      <c r="D47" s="173"/>
      <c r="E47" s="174"/>
      <c r="F47" s="142"/>
      <c r="G47" s="131"/>
      <c r="H47" s="137">
        <f>H48</f>
        <v>112000</v>
      </c>
      <c r="I47" s="137">
        <f t="shared" si="20"/>
        <v>110768</v>
      </c>
      <c r="J47" s="137">
        <f t="shared" si="20"/>
        <v>1232</v>
      </c>
      <c r="K47" s="137">
        <f t="shared" si="20"/>
        <v>0</v>
      </c>
      <c r="L47" s="137">
        <f>M47+N47+P47+O47</f>
        <v>15000</v>
      </c>
      <c r="M47" s="137">
        <f>M48+M50</f>
        <v>14835</v>
      </c>
      <c r="N47" s="137">
        <f t="shared" ref="N47" si="22">N48+N50</f>
        <v>165</v>
      </c>
      <c r="O47" s="137">
        <f t="shared" ref="O47" si="23">O48+O50</f>
        <v>0</v>
      </c>
      <c r="P47" s="137">
        <f t="shared" ref="P47" si="24">P48+P50</f>
        <v>0</v>
      </c>
      <c r="Q47" s="137">
        <f t="shared" ref="Q47" si="25">Q48+Q50</f>
        <v>0</v>
      </c>
      <c r="R47" s="137">
        <f t="shared" ref="R47" si="26">R48+R50</f>
        <v>0</v>
      </c>
      <c r="S47" s="137">
        <f t="shared" ref="S47" si="27">S48+S50</f>
        <v>0</v>
      </c>
      <c r="T47" s="137"/>
      <c r="U47" s="137">
        <f t="shared" ref="U47" si="28">U48+U50</f>
        <v>0</v>
      </c>
      <c r="V47" s="137">
        <f t="shared" si="20"/>
        <v>0</v>
      </c>
      <c r="W47" s="137">
        <f t="shared" si="20"/>
        <v>0</v>
      </c>
      <c r="X47" s="137">
        <f t="shared" si="20"/>
        <v>0</v>
      </c>
      <c r="Y47" s="137">
        <f t="shared" si="20"/>
        <v>0</v>
      </c>
      <c r="Z47" s="137">
        <f t="shared" si="20"/>
        <v>0</v>
      </c>
    </row>
    <row r="48" spans="1:26" s="72" customFormat="1" ht="47.25" x14ac:dyDescent="0.25">
      <c r="A48" s="70" t="s">
        <v>126</v>
      </c>
      <c r="B48" s="133" t="s">
        <v>118</v>
      </c>
      <c r="C48" s="48" t="s">
        <v>119</v>
      </c>
      <c r="D48" s="48" t="s">
        <v>121</v>
      </c>
      <c r="E48" s="48" t="s">
        <v>61</v>
      </c>
      <c r="F48" s="53" t="s">
        <v>54</v>
      </c>
      <c r="G48" s="50" t="s">
        <v>102</v>
      </c>
      <c r="H48" s="52">
        <v>112000</v>
      </c>
      <c r="I48" s="52">
        <f>H48*98.9/100</f>
        <v>110768</v>
      </c>
      <c r="J48" s="52">
        <f>H48-I48</f>
        <v>1232</v>
      </c>
      <c r="K48" s="52">
        <v>0</v>
      </c>
      <c r="L48" s="76">
        <f>M48+N48+O48+P48</f>
        <v>15000</v>
      </c>
      <c r="M48" s="52">
        <v>14835</v>
      </c>
      <c r="N48" s="52">
        <v>165</v>
      </c>
      <c r="O48" s="52">
        <v>0</v>
      </c>
      <c r="P48" s="52">
        <v>0</v>
      </c>
      <c r="Q48" s="52">
        <v>0</v>
      </c>
      <c r="R48" s="52">
        <v>0</v>
      </c>
      <c r="S48" s="55"/>
      <c r="T48" s="55"/>
      <c r="U48" s="53"/>
      <c r="V48" s="56">
        <v>0</v>
      </c>
      <c r="W48" s="52">
        <f>V48*98.9/100</f>
        <v>0</v>
      </c>
      <c r="X48" s="52">
        <f>V48-W48</f>
        <v>0</v>
      </c>
      <c r="Y48" s="52">
        <v>0</v>
      </c>
      <c r="Z48" s="52">
        <v>0</v>
      </c>
    </row>
    <row r="49" spans="1:27" s="18" customFormat="1" ht="15.75" x14ac:dyDescent="0.25">
      <c r="A49" s="124">
        <v>6</v>
      </c>
      <c r="B49" s="125" t="s">
        <v>68</v>
      </c>
      <c r="C49" s="126"/>
      <c r="D49" s="126"/>
      <c r="E49" s="126"/>
      <c r="F49" s="127"/>
      <c r="G49" s="128"/>
      <c r="H49" s="101">
        <f>H51</f>
        <v>495530.44</v>
      </c>
      <c r="I49" s="101">
        <f t="shared" ref="I49:Z49" si="29">I51</f>
        <v>490079.60516000004</v>
      </c>
      <c r="J49" s="101">
        <f t="shared" si="29"/>
        <v>5450.8348399999668</v>
      </c>
      <c r="K49" s="101">
        <f t="shared" si="29"/>
        <v>0</v>
      </c>
      <c r="L49" s="101">
        <f>L51</f>
        <v>764886.52599999995</v>
      </c>
      <c r="M49" s="101">
        <f>M51</f>
        <v>38244.326000000001</v>
      </c>
      <c r="N49" s="101">
        <f t="shared" si="29"/>
        <v>0</v>
      </c>
      <c r="O49" s="101">
        <f t="shared" si="29"/>
        <v>0</v>
      </c>
      <c r="P49" s="101">
        <f t="shared" si="29"/>
        <v>726642.2</v>
      </c>
      <c r="Q49" s="101">
        <f t="shared" si="29"/>
        <v>95048.45</v>
      </c>
      <c r="R49" s="101">
        <f t="shared" si="29"/>
        <v>100051</v>
      </c>
      <c r="S49" s="101">
        <f t="shared" si="29"/>
        <v>0</v>
      </c>
      <c r="T49" s="101"/>
      <c r="U49" s="101">
        <f t="shared" si="29"/>
        <v>0</v>
      </c>
      <c r="V49" s="101">
        <f t="shared" si="29"/>
        <v>100051</v>
      </c>
      <c r="W49" s="101">
        <f t="shared" si="29"/>
        <v>5002.55</v>
      </c>
      <c r="X49" s="101">
        <f t="shared" si="29"/>
        <v>0</v>
      </c>
      <c r="Y49" s="101">
        <f t="shared" si="29"/>
        <v>0</v>
      </c>
      <c r="Z49" s="101">
        <f t="shared" si="29"/>
        <v>95048.45</v>
      </c>
    </row>
    <row r="50" spans="1:27" s="92" customFormat="1" ht="15.75" x14ac:dyDescent="0.25">
      <c r="A50" s="88"/>
      <c r="B50" s="4" t="s">
        <v>69</v>
      </c>
      <c r="C50" s="89"/>
      <c r="D50" s="89"/>
      <c r="E50" s="89"/>
      <c r="F50" s="31"/>
      <c r="G50" s="90"/>
      <c r="H50" s="38"/>
      <c r="I50" s="38"/>
      <c r="J50" s="38"/>
      <c r="K50" s="38"/>
      <c r="L50" s="38"/>
      <c r="M50" s="38"/>
      <c r="N50" s="38"/>
      <c r="O50" s="38"/>
      <c r="P50" s="31"/>
      <c r="Q50" s="38"/>
      <c r="R50" s="38"/>
      <c r="S50" s="38"/>
      <c r="T50" s="38"/>
      <c r="U50" s="38"/>
      <c r="V50" s="91"/>
      <c r="W50" s="38"/>
      <c r="X50" s="38"/>
      <c r="Y50" s="38"/>
      <c r="Z50" s="38"/>
    </row>
    <row r="51" spans="1:27" s="93" customFormat="1" ht="31.5" x14ac:dyDescent="0.25">
      <c r="A51" s="141" t="s">
        <v>11</v>
      </c>
      <c r="B51" s="135" t="s">
        <v>22</v>
      </c>
      <c r="C51" s="136" t="s">
        <v>70</v>
      </c>
      <c r="D51" s="136" t="s">
        <v>116</v>
      </c>
      <c r="E51" s="136" t="s">
        <v>53</v>
      </c>
      <c r="F51" s="142" t="s">
        <v>54</v>
      </c>
      <c r="G51" s="131"/>
      <c r="H51" s="137">
        <f>H52</f>
        <v>495530.44</v>
      </c>
      <c r="I51" s="137">
        <f t="shared" ref="I51:Z51" si="30">I52</f>
        <v>490079.60516000004</v>
      </c>
      <c r="J51" s="137">
        <f t="shared" si="30"/>
        <v>5450.8348399999668</v>
      </c>
      <c r="K51" s="137">
        <f t="shared" si="30"/>
        <v>0</v>
      </c>
      <c r="L51" s="137">
        <f t="shared" si="30"/>
        <v>764886.52599999995</v>
      </c>
      <c r="M51" s="137">
        <f t="shared" si="30"/>
        <v>38244.326000000001</v>
      </c>
      <c r="N51" s="137">
        <f t="shared" si="30"/>
        <v>0</v>
      </c>
      <c r="O51" s="137">
        <f t="shared" si="30"/>
        <v>0</v>
      </c>
      <c r="P51" s="137">
        <f t="shared" si="30"/>
        <v>726642.2</v>
      </c>
      <c r="Q51" s="137">
        <f t="shared" si="30"/>
        <v>95048.45</v>
      </c>
      <c r="R51" s="137">
        <f t="shared" si="30"/>
        <v>100051</v>
      </c>
      <c r="S51" s="137">
        <f t="shared" si="30"/>
        <v>0</v>
      </c>
      <c r="T51" s="137"/>
      <c r="U51" s="137">
        <f t="shared" si="30"/>
        <v>0</v>
      </c>
      <c r="V51" s="137">
        <f t="shared" si="30"/>
        <v>100051</v>
      </c>
      <c r="W51" s="137">
        <f t="shared" si="30"/>
        <v>5002.55</v>
      </c>
      <c r="X51" s="137">
        <f t="shared" si="30"/>
        <v>0</v>
      </c>
      <c r="Y51" s="137">
        <f t="shared" si="30"/>
        <v>0</v>
      </c>
      <c r="Z51" s="137">
        <f t="shared" si="30"/>
        <v>95048.45</v>
      </c>
    </row>
    <row r="52" spans="1:27" s="93" customFormat="1" ht="45" customHeight="1" x14ac:dyDescent="0.25">
      <c r="A52" s="70" t="s">
        <v>104</v>
      </c>
      <c r="B52" s="133" t="s">
        <v>22</v>
      </c>
      <c r="C52" s="48" t="s">
        <v>70</v>
      </c>
      <c r="D52" s="48" t="s">
        <v>116</v>
      </c>
      <c r="E52" s="48" t="s">
        <v>53</v>
      </c>
      <c r="F52" s="53" t="s">
        <v>54</v>
      </c>
      <c r="G52" s="50" t="s">
        <v>84</v>
      </c>
      <c r="H52" s="52">
        <v>495530.44</v>
      </c>
      <c r="I52" s="52">
        <f>H52*98.9/100</f>
        <v>490079.60516000004</v>
      </c>
      <c r="J52" s="52">
        <f>H52-I52</f>
        <v>5450.8348399999668</v>
      </c>
      <c r="K52" s="52">
        <v>0</v>
      </c>
      <c r="L52" s="76">
        <f>M52+N52+O52+P52</f>
        <v>764886.52599999995</v>
      </c>
      <c r="M52" s="52">
        <v>38244.326000000001</v>
      </c>
      <c r="N52" s="52">
        <v>0</v>
      </c>
      <c r="O52" s="52">
        <v>0</v>
      </c>
      <c r="P52" s="52">
        <v>726642.2</v>
      </c>
      <c r="Q52" s="52">
        <v>95048.45</v>
      </c>
      <c r="R52" s="52">
        <v>100051</v>
      </c>
      <c r="S52" s="55"/>
      <c r="T52" s="55"/>
      <c r="U52" s="53"/>
      <c r="V52" s="56">
        <f>SUM(W52:Z52)</f>
        <v>100051</v>
      </c>
      <c r="W52" s="52">
        <v>5002.55</v>
      </c>
      <c r="X52" s="52">
        <v>0</v>
      </c>
      <c r="Y52" s="52">
        <v>0</v>
      </c>
      <c r="Z52" s="52">
        <v>95048.45</v>
      </c>
      <c r="AA52" s="93">
        <v>0</v>
      </c>
    </row>
    <row r="53" spans="1:27" s="17" customFormat="1" ht="31.5" x14ac:dyDescent="0.25">
      <c r="A53" s="124">
        <v>11</v>
      </c>
      <c r="B53" s="125" t="s">
        <v>103</v>
      </c>
      <c r="C53" s="129" t="s">
        <v>55</v>
      </c>
      <c r="D53" s="129" t="s">
        <v>108</v>
      </c>
      <c r="E53" s="129" t="s">
        <v>71</v>
      </c>
      <c r="F53" s="127"/>
      <c r="G53" s="130"/>
      <c r="H53" s="24">
        <f>H55</f>
        <v>0</v>
      </c>
      <c r="I53" s="24">
        <f t="shared" ref="I53:Z53" si="31">I55</f>
        <v>0</v>
      </c>
      <c r="J53" s="24">
        <f t="shared" si="31"/>
        <v>0</v>
      </c>
      <c r="K53" s="24">
        <f t="shared" si="31"/>
        <v>0</v>
      </c>
      <c r="L53" s="24">
        <f>M53+N53+O53+P53</f>
        <v>202134.04146000001</v>
      </c>
      <c r="M53" s="24">
        <v>199910.56700000001</v>
      </c>
      <c r="N53" s="24">
        <v>2223.4744599999999</v>
      </c>
      <c r="O53" s="24">
        <f t="shared" si="31"/>
        <v>0</v>
      </c>
      <c r="P53" s="24">
        <f t="shared" si="31"/>
        <v>0</v>
      </c>
      <c r="Q53" s="24">
        <f t="shared" si="31"/>
        <v>0</v>
      </c>
      <c r="R53" s="24">
        <f t="shared" si="31"/>
        <v>0</v>
      </c>
      <c r="S53" s="24">
        <f t="shared" si="31"/>
        <v>0</v>
      </c>
      <c r="T53" s="24"/>
      <c r="U53" s="24">
        <f t="shared" si="31"/>
        <v>0</v>
      </c>
      <c r="V53" s="24">
        <f t="shared" si="31"/>
        <v>0</v>
      </c>
      <c r="W53" s="24">
        <f t="shared" si="31"/>
        <v>0</v>
      </c>
      <c r="X53" s="24">
        <f t="shared" si="31"/>
        <v>0</v>
      </c>
      <c r="Y53" s="24">
        <f t="shared" si="31"/>
        <v>0</v>
      </c>
      <c r="Z53" s="24">
        <f t="shared" si="31"/>
        <v>0</v>
      </c>
    </row>
    <row r="54" spans="1:27" s="19" customFormat="1" ht="15.75" x14ac:dyDescent="0.25">
      <c r="A54" s="73"/>
      <c r="B54" s="4" t="s">
        <v>34</v>
      </c>
      <c r="C54" s="95"/>
      <c r="D54" s="95"/>
      <c r="E54" s="95"/>
      <c r="F54" s="75"/>
      <c r="G54" s="81"/>
      <c r="H54" s="38"/>
      <c r="I54" s="76"/>
      <c r="J54" s="76"/>
      <c r="K54" s="76"/>
      <c r="L54" s="31"/>
      <c r="M54" s="31"/>
      <c r="N54" s="31"/>
      <c r="O54" s="75"/>
      <c r="P54" s="31"/>
      <c r="Q54" s="76"/>
      <c r="R54" s="76"/>
      <c r="S54" s="78"/>
      <c r="T54" s="78"/>
      <c r="U54" s="75"/>
      <c r="V54" s="96"/>
      <c r="W54" s="30"/>
      <c r="X54" s="30"/>
      <c r="Y54" s="30"/>
      <c r="Z54" s="30"/>
    </row>
    <row r="55" spans="1:27" s="46" customFormat="1" ht="47.25" x14ac:dyDescent="0.25">
      <c r="A55" s="141" t="s">
        <v>12</v>
      </c>
      <c r="B55" s="135" t="s">
        <v>13</v>
      </c>
      <c r="C55" s="139"/>
      <c r="D55" s="139" t="s">
        <v>108</v>
      </c>
      <c r="E55" s="139"/>
      <c r="F55" s="142"/>
      <c r="G55" s="142"/>
      <c r="H55" s="142">
        <f>H57+H58+H59+H60+H61</f>
        <v>0</v>
      </c>
      <c r="I55" s="142">
        <f>I57+I58+I59+I60+I61</f>
        <v>0</v>
      </c>
      <c r="J55" s="142">
        <f>J57+J58+J59+J60+J61</f>
        <v>0</v>
      </c>
      <c r="K55" s="142">
        <f>K57+K58+K59+K60+K61</f>
        <v>0</v>
      </c>
      <c r="L55" s="142">
        <v>202134.04146000001</v>
      </c>
      <c r="M55" s="142">
        <v>199910.56700000001</v>
      </c>
      <c r="N55" s="142">
        <v>2223.4744599999999</v>
      </c>
      <c r="O55" s="142">
        <v>0</v>
      </c>
      <c r="P55" s="142">
        <v>0</v>
      </c>
      <c r="Q55" s="142">
        <v>0</v>
      </c>
      <c r="R55" s="142">
        <v>0</v>
      </c>
      <c r="S55" s="142">
        <f>S57+S58+S59+S60+S61</f>
        <v>0</v>
      </c>
      <c r="T55" s="142"/>
      <c r="U55" s="142">
        <f t="shared" ref="U55:Z55" si="32">U57+U58+U59+U60+U61</f>
        <v>0</v>
      </c>
      <c r="V55" s="142">
        <f t="shared" si="32"/>
        <v>0</v>
      </c>
      <c r="W55" s="142">
        <f t="shared" si="32"/>
        <v>0</v>
      </c>
      <c r="X55" s="142">
        <f t="shared" si="32"/>
        <v>0</v>
      </c>
      <c r="Y55" s="142">
        <f t="shared" si="32"/>
        <v>0</v>
      </c>
      <c r="Z55" s="142">
        <f t="shared" si="32"/>
        <v>0</v>
      </c>
    </row>
    <row r="56" spans="1:27" s="79" customFormat="1" ht="15.75" hidden="1" x14ac:dyDescent="0.25">
      <c r="A56" s="65"/>
      <c r="B56" s="58" t="s">
        <v>34</v>
      </c>
      <c r="C56" s="97"/>
      <c r="D56" s="97"/>
      <c r="E56" s="97"/>
      <c r="F56" s="66"/>
      <c r="G56" s="66"/>
      <c r="H56" s="87"/>
      <c r="I56" s="87"/>
      <c r="J56" s="87"/>
      <c r="K56" s="87"/>
      <c r="L56" s="51"/>
      <c r="M56" s="51"/>
      <c r="N56" s="51"/>
      <c r="O56" s="51"/>
      <c r="P56" s="51"/>
      <c r="Q56" s="69"/>
      <c r="R56" s="69"/>
      <c r="S56" s="69"/>
      <c r="T56" s="69"/>
      <c r="U56" s="69"/>
      <c r="V56" s="98"/>
      <c r="W56" s="69"/>
      <c r="X56" s="69"/>
      <c r="Y56" s="69"/>
      <c r="Z56" s="69"/>
    </row>
    <row r="57" spans="1:27" s="99" customFormat="1" ht="55.5" hidden="1" customHeight="1" x14ac:dyDescent="0.25">
      <c r="A57" s="70"/>
      <c r="B57" s="133"/>
      <c r="C57" s="48"/>
      <c r="D57" s="48"/>
      <c r="E57" s="48"/>
      <c r="F57" s="71"/>
      <c r="G57" s="50"/>
      <c r="H57" s="51"/>
      <c r="I57" s="52"/>
      <c r="J57" s="52"/>
      <c r="K57" s="52"/>
      <c r="L57" s="51"/>
      <c r="M57" s="52"/>
      <c r="N57" s="52"/>
      <c r="O57" s="53"/>
      <c r="P57" s="52"/>
      <c r="Q57" s="52"/>
      <c r="R57" s="52"/>
      <c r="S57" s="52"/>
      <c r="T57" s="55"/>
      <c r="U57" s="52"/>
      <c r="V57" s="76"/>
      <c r="W57" s="52"/>
      <c r="X57" s="52"/>
      <c r="Y57" s="52"/>
      <c r="Z57" s="52"/>
    </row>
    <row r="58" spans="1:27" s="99" customFormat="1" ht="36" hidden="1" customHeight="1" x14ac:dyDescent="0.25">
      <c r="A58" s="70"/>
      <c r="B58" s="133"/>
      <c r="C58" s="48"/>
      <c r="D58" s="48"/>
      <c r="E58" s="48"/>
      <c r="F58" s="71"/>
      <c r="G58" s="50"/>
      <c r="H58" s="51"/>
      <c r="I58" s="52"/>
      <c r="J58" s="52"/>
      <c r="K58" s="52"/>
      <c r="L58" s="51"/>
      <c r="M58" s="52"/>
      <c r="N58" s="52"/>
      <c r="O58" s="53"/>
      <c r="P58" s="52"/>
      <c r="Q58" s="52"/>
      <c r="R58" s="52"/>
      <c r="S58" s="52"/>
      <c r="T58" s="55"/>
      <c r="U58" s="52"/>
      <c r="V58" s="76"/>
      <c r="W58" s="52"/>
      <c r="X58" s="52"/>
      <c r="Y58" s="52"/>
      <c r="Z58" s="52"/>
    </row>
    <row r="59" spans="1:27" s="99" customFormat="1" ht="33.950000000000003" hidden="1" customHeight="1" x14ac:dyDescent="0.25">
      <c r="A59" s="70"/>
      <c r="B59" s="133"/>
      <c r="C59" s="48"/>
      <c r="D59" s="48"/>
      <c r="E59" s="48"/>
      <c r="F59" s="71"/>
      <c r="G59" s="50"/>
      <c r="H59" s="51"/>
      <c r="I59" s="52"/>
      <c r="J59" s="52"/>
      <c r="K59" s="52"/>
      <c r="L59" s="51"/>
      <c r="M59" s="52"/>
      <c r="N59" s="52"/>
      <c r="O59" s="53"/>
      <c r="P59" s="52"/>
      <c r="Q59" s="52"/>
      <c r="R59" s="52"/>
      <c r="S59" s="52"/>
      <c r="T59" s="55"/>
      <c r="U59" s="52"/>
      <c r="V59" s="76"/>
      <c r="W59" s="52"/>
      <c r="X59" s="52"/>
      <c r="Y59" s="52"/>
      <c r="Z59" s="52"/>
    </row>
    <row r="60" spans="1:27" s="72" customFormat="1" ht="35.1" hidden="1" customHeight="1" x14ac:dyDescent="0.25">
      <c r="A60" s="47"/>
      <c r="B60" s="133"/>
      <c r="C60" s="48"/>
      <c r="D60" s="48"/>
      <c r="E60" s="48"/>
      <c r="F60" s="71"/>
      <c r="G60" s="50"/>
      <c r="H60" s="51"/>
      <c r="I60" s="52"/>
      <c r="J60" s="52"/>
      <c r="K60" s="52"/>
      <c r="L60" s="51"/>
      <c r="M60" s="52"/>
      <c r="N60" s="52"/>
      <c r="O60" s="53"/>
      <c r="P60" s="52"/>
      <c r="Q60" s="52"/>
      <c r="R60" s="52"/>
      <c r="S60" s="52"/>
      <c r="T60" s="55"/>
      <c r="U60" s="52"/>
      <c r="V60" s="94"/>
      <c r="W60" s="52"/>
      <c r="X60" s="52"/>
      <c r="Y60" s="52"/>
      <c r="Z60" s="52"/>
    </row>
    <row r="61" spans="1:27" s="72" customFormat="1" ht="15.75" hidden="1" x14ac:dyDescent="0.25">
      <c r="A61" s="47"/>
      <c r="B61" s="133"/>
      <c r="C61" s="48"/>
      <c r="D61" s="48"/>
      <c r="E61" s="48"/>
      <c r="F61" s="71"/>
      <c r="G61" s="50"/>
      <c r="H61" s="51"/>
      <c r="I61" s="52"/>
      <c r="J61" s="52"/>
      <c r="K61" s="52"/>
      <c r="L61" s="51"/>
      <c r="M61" s="52"/>
      <c r="N61" s="52"/>
      <c r="O61" s="53"/>
      <c r="P61" s="52"/>
      <c r="Q61" s="52"/>
      <c r="R61" s="52"/>
      <c r="S61" s="52"/>
      <c r="T61" s="55"/>
      <c r="U61" s="52"/>
      <c r="V61" s="94"/>
      <c r="W61" s="52"/>
      <c r="X61" s="52"/>
      <c r="Y61" s="52"/>
      <c r="Z61" s="52"/>
    </row>
    <row r="62" spans="1:27" s="105" customFormat="1" ht="31.5" x14ac:dyDescent="0.25">
      <c r="A62" s="122" t="s">
        <v>85</v>
      </c>
      <c r="B62" s="143" t="s">
        <v>72</v>
      </c>
      <c r="C62" s="147"/>
      <c r="D62" s="147"/>
      <c r="E62" s="147"/>
      <c r="F62" s="148"/>
      <c r="G62" s="149"/>
      <c r="H62" s="121">
        <f>H64</f>
        <v>569344.73684000003</v>
      </c>
      <c r="I62" s="121">
        <f t="shared" ref="I62:Z62" si="33">I64</f>
        <v>28467.236842000042</v>
      </c>
      <c r="J62" s="121">
        <f t="shared" si="33"/>
        <v>0</v>
      </c>
      <c r="K62" s="121">
        <f t="shared" si="33"/>
        <v>540877.49999799998</v>
      </c>
      <c r="L62" s="121">
        <f t="shared" si="33"/>
        <v>396100</v>
      </c>
      <c r="M62" s="121">
        <f t="shared" si="33"/>
        <v>19805</v>
      </c>
      <c r="N62" s="121">
        <f t="shared" si="33"/>
        <v>0</v>
      </c>
      <c r="O62" s="121">
        <f t="shared" si="33"/>
        <v>0</v>
      </c>
      <c r="P62" s="121">
        <f t="shared" si="33"/>
        <v>376295</v>
      </c>
      <c r="Q62" s="121">
        <f t="shared" si="33"/>
        <v>0</v>
      </c>
      <c r="R62" s="121">
        <f t="shared" si="33"/>
        <v>0</v>
      </c>
      <c r="S62" s="121">
        <f t="shared" si="33"/>
        <v>0</v>
      </c>
      <c r="T62" s="121"/>
      <c r="U62" s="121">
        <f t="shared" si="33"/>
        <v>0</v>
      </c>
      <c r="V62" s="121">
        <f t="shared" si="33"/>
        <v>0</v>
      </c>
      <c r="W62" s="121">
        <f t="shared" si="33"/>
        <v>0</v>
      </c>
      <c r="X62" s="121">
        <f t="shared" si="33"/>
        <v>0</v>
      </c>
      <c r="Y62" s="121">
        <f t="shared" si="33"/>
        <v>0</v>
      </c>
      <c r="Z62" s="121">
        <f t="shared" si="33"/>
        <v>0</v>
      </c>
    </row>
    <row r="63" spans="1:27" s="19" customFormat="1" ht="15.75" x14ac:dyDescent="0.25">
      <c r="A63" s="22"/>
      <c r="B63" s="4" t="s">
        <v>34</v>
      </c>
      <c r="C63" s="37"/>
      <c r="D63" s="37"/>
      <c r="E63" s="37"/>
      <c r="F63" s="73"/>
      <c r="G63" s="35"/>
      <c r="H63" s="106"/>
      <c r="I63" s="35"/>
      <c r="J63" s="35"/>
      <c r="K63" s="35"/>
      <c r="L63" s="35"/>
      <c r="M63" s="35"/>
      <c r="N63" s="35"/>
      <c r="O63" s="38"/>
      <c r="P63" s="35"/>
      <c r="Q63" s="35"/>
      <c r="R63" s="35"/>
      <c r="S63" s="102"/>
      <c r="T63" s="102"/>
      <c r="U63" s="103"/>
      <c r="V63" s="104"/>
      <c r="W63" s="35"/>
      <c r="X63" s="35"/>
      <c r="Y63" s="35"/>
      <c r="Z63" s="35"/>
    </row>
    <row r="64" spans="1:27" s="72" customFormat="1" ht="33.75" customHeight="1" x14ac:dyDescent="0.25">
      <c r="A64" s="48" t="s">
        <v>1</v>
      </c>
      <c r="B64" s="133" t="s">
        <v>5</v>
      </c>
      <c r="C64" s="84" t="s">
        <v>52</v>
      </c>
      <c r="D64" s="84" t="s">
        <v>73</v>
      </c>
      <c r="E64" s="84" t="s">
        <v>53</v>
      </c>
      <c r="F64" s="107">
        <v>2025</v>
      </c>
      <c r="G64" s="50" t="s">
        <v>86</v>
      </c>
      <c r="H64" s="87">
        <v>569344.73684000003</v>
      </c>
      <c r="I64" s="53">
        <f>H64-K64</f>
        <v>28467.236842000042</v>
      </c>
      <c r="J64" s="53">
        <v>0</v>
      </c>
      <c r="K64" s="53">
        <f>H64*95/100</f>
        <v>540877.49999799998</v>
      </c>
      <c r="L64" s="76">
        <f>M64+N64+O64+P64</f>
        <v>396100</v>
      </c>
      <c r="M64" s="53">
        <v>19805</v>
      </c>
      <c r="N64" s="53">
        <v>0</v>
      </c>
      <c r="O64" s="53">
        <v>0</v>
      </c>
      <c r="P64" s="53">
        <v>376295</v>
      </c>
      <c r="Q64" s="53">
        <v>0</v>
      </c>
      <c r="R64" s="53">
        <v>0</v>
      </c>
      <c r="S64" s="55"/>
      <c r="T64" s="55"/>
      <c r="U64" s="52"/>
      <c r="V64" s="76">
        <f>W64+X64+Y64+Z64</f>
        <v>0</v>
      </c>
      <c r="W64" s="53">
        <v>0</v>
      </c>
      <c r="X64" s="53">
        <v>0</v>
      </c>
      <c r="Y64" s="53">
        <v>0</v>
      </c>
      <c r="Z64" s="53">
        <v>0</v>
      </c>
    </row>
    <row r="65" spans="1:32" s="108" customFormat="1" ht="21" x14ac:dyDescent="0.25">
      <c r="A65" s="157" t="s">
        <v>20</v>
      </c>
      <c r="B65" s="157"/>
      <c r="C65" s="157"/>
      <c r="D65" s="157"/>
      <c r="E65" s="157"/>
      <c r="F65" s="157"/>
      <c r="G65" s="90"/>
      <c r="H65" s="38" t="e">
        <f>H62+#REF!+H8</f>
        <v>#REF!</v>
      </c>
      <c r="I65" s="38" t="e">
        <f>I62+#REF!+I8</f>
        <v>#REF!</v>
      </c>
      <c r="J65" s="38" t="e">
        <f>J62+#REF!+J8</f>
        <v>#REF!</v>
      </c>
      <c r="K65" s="38" t="e">
        <f>K62+#REF!+K8</f>
        <v>#REF!</v>
      </c>
      <c r="L65" s="38">
        <f t="shared" ref="L65:R65" si="34">L62+L8</f>
        <v>1896931.6582599999</v>
      </c>
      <c r="M65" s="38">
        <f t="shared" si="34"/>
        <v>588099.52600000007</v>
      </c>
      <c r="N65" s="38">
        <f t="shared" si="34"/>
        <v>5872.9322599999996</v>
      </c>
      <c r="O65" s="38">
        <f t="shared" si="34"/>
        <v>0</v>
      </c>
      <c r="P65" s="38">
        <f t="shared" si="34"/>
        <v>1302937.2</v>
      </c>
      <c r="Q65" s="38">
        <f t="shared" si="34"/>
        <v>95048.45</v>
      </c>
      <c r="R65" s="38">
        <f t="shared" si="34"/>
        <v>100051</v>
      </c>
      <c r="S65" s="38" t="e">
        <f>S62+#REF!+S8</f>
        <v>#REF!</v>
      </c>
      <c r="T65" s="38"/>
      <c r="U65" s="38">
        <f t="shared" ref="U65:Z65" si="35">U62+U8</f>
        <v>0</v>
      </c>
      <c r="V65" s="38">
        <f t="shared" si="35"/>
        <v>100051</v>
      </c>
      <c r="W65" s="38">
        <f t="shared" si="35"/>
        <v>5002.55</v>
      </c>
      <c r="X65" s="38">
        <f t="shared" si="35"/>
        <v>0</v>
      </c>
      <c r="Y65" s="38">
        <f t="shared" si="35"/>
        <v>0</v>
      </c>
      <c r="Z65" s="38">
        <f t="shared" si="35"/>
        <v>95048.45</v>
      </c>
      <c r="AF65" s="109"/>
    </row>
    <row r="66" spans="1:32" s="19" customFormat="1" ht="15.75" x14ac:dyDescent="0.25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9" t="s">
        <v>78</v>
      </c>
      <c r="W66" s="160"/>
      <c r="X66" s="160"/>
      <c r="Y66" s="160"/>
      <c r="Z66" s="161"/>
    </row>
    <row r="67" spans="1:32" s="19" customFormat="1" ht="15.75" x14ac:dyDescent="0.25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62" t="s">
        <v>74</v>
      </c>
      <c r="W67" s="157"/>
      <c r="X67" s="163">
        <f>V65/L65*100</f>
        <v>5.2743597569442153</v>
      </c>
      <c r="Y67" s="164"/>
      <c r="Z67" s="164"/>
    </row>
    <row r="68" spans="1:32" s="19" customFormat="1" ht="15.75" x14ac:dyDescent="0.25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62" t="s">
        <v>75</v>
      </c>
      <c r="W68" s="157"/>
      <c r="X68" s="163">
        <f>(W65+Z65)/R65*100</f>
        <v>100</v>
      </c>
      <c r="Y68" s="164"/>
      <c r="Z68" s="164"/>
    </row>
    <row r="69" spans="1:32" s="19" customFormat="1" ht="15.75" hidden="1" x14ac:dyDescent="0.25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65" t="s">
        <v>79</v>
      </c>
      <c r="W69" s="166"/>
      <c r="X69" s="166"/>
      <c r="Y69" s="166"/>
      <c r="Z69" s="167"/>
    </row>
    <row r="70" spans="1:32" s="19" customFormat="1" ht="15.75" hidden="1" x14ac:dyDescent="0.25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62" t="s">
        <v>74</v>
      </c>
      <c r="W70" s="157"/>
      <c r="X70" s="163" t="e">
        <f>V8/H8*100</f>
        <v>#DIV/0!</v>
      </c>
      <c r="Y70" s="164"/>
      <c r="Z70" s="164"/>
    </row>
    <row r="71" spans="1:32" s="19" customFormat="1" ht="11.25" hidden="1" customHeight="1" thickBot="1" x14ac:dyDescent="0.3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68" t="s">
        <v>75</v>
      </c>
      <c r="W71" s="169"/>
      <c r="X71" s="170">
        <f>(W8+Z8)/R8*100</f>
        <v>100</v>
      </c>
      <c r="Y71" s="171"/>
      <c r="Z71" s="171"/>
    </row>
    <row r="72" spans="1:32" s="19" customFormat="1" ht="15.75" x14ac:dyDescent="0.25">
      <c r="A72" s="110"/>
      <c r="B72" s="111"/>
      <c r="C72" s="112"/>
      <c r="D72" s="112"/>
      <c r="E72" s="112"/>
      <c r="F72" s="113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4"/>
      <c r="R72" s="114"/>
      <c r="S72" s="116"/>
      <c r="T72" s="116"/>
      <c r="U72" s="117"/>
      <c r="V72" s="110"/>
      <c r="W72" s="110"/>
      <c r="X72" s="110"/>
      <c r="Y72" s="110"/>
      <c r="Z72" s="110"/>
    </row>
    <row r="73" spans="1:32" s="19" customFormat="1" ht="15.75" x14ac:dyDescent="0.25">
      <c r="A73" s="110"/>
      <c r="B73" s="111"/>
      <c r="C73" s="112"/>
      <c r="D73" s="112"/>
      <c r="E73" s="112"/>
      <c r="F73" s="113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4"/>
      <c r="R73" s="115"/>
      <c r="S73" s="116"/>
      <c r="T73" s="116"/>
      <c r="U73" s="117"/>
      <c r="V73" s="110"/>
      <c r="W73" s="110"/>
      <c r="X73" s="110"/>
      <c r="Y73" s="110"/>
      <c r="Z73" s="110"/>
    </row>
    <row r="74" spans="1:32" s="19" customFormat="1" ht="15.75" x14ac:dyDescent="0.25">
      <c r="A74" s="110"/>
      <c r="B74" s="111"/>
      <c r="C74" s="112"/>
      <c r="D74" s="112"/>
      <c r="E74" s="112"/>
      <c r="F74" s="113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4"/>
      <c r="R74" s="114"/>
      <c r="S74" s="116"/>
      <c r="T74" s="116"/>
      <c r="U74" s="117"/>
      <c r="V74" s="110"/>
      <c r="W74" s="110"/>
      <c r="X74" s="110"/>
      <c r="Y74" s="110"/>
      <c r="Z74" s="110"/>
    </row>
    <row r="75" spans="1:32" s="19" customFormat="1" ht="15.75" x14ac:dyDescent="0.25">
      <c r="A75" s="110"/>
      <c r="B75" s="111"/>
      <c r="C75" s="112"/>
      <c r="D75" s="112"/>
      <c r="E75" s="112"/>
      <c r="F75" s="113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4"/>
      <c r="R75" s="114"/>
      <c r="S75" s="116"/>
      <c r="T75" s="116"/>
      <c r="U75" s="117"/>
      <c r="V75" s="110"/>
      <c r="W75" s="110"/>
      <c r="X75" s="110"/>
      <c r="Y75" s="110"/>
      <c r="Z75" s="110"/>
    </row>
    <row r="76" spans="1:32" s="19" customFormat="1" ht="15.75" x14ac:dyDescent="0.25">
      <c r="A76" s="110"/>
      <c r="B76" s="111"/>
      <c r="C76" s="112"/>
      <c r="D76" s="112"/>
      <c r="E76" s="112"/>
      <c r="F76" s="113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4"/>
      <c r="R76" s="114"/>
      <c r="S76" s="116"/>
      <c r="T76" s="116"/>
      <c r="U76" s="117"/>
      <c r="V76" s="110"/>
      <c r="W76" s="110"/>
      <c r="X76" s="110"/>
      <c r="Y76" s="110"/>
      <c r="Z76" s="110"/>
    </row>
    <row r="77" spans="1:32" s="19" customFormat="1" ht="15.75" x14ac:dyDescent="0.25">
      <c r="A77" s="110"/>
      <c r="B77" s="111"/>
      <c r="C77" s="112"/>
      <c r="D77" s="112"/>
      <c r="E77" s="112"/>
      <c r="F77" s="113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4"/>
      <c r="R77" s="114"/>
      <c r="S77" s="116"/>
      <c r="T77" s="116"/>
      <c r="U77" s="117"/>
      <c r="V77" s="110"/>
      <c r="W77" s="110"/>
      <c r="X77" s="110"/>
      <c r="Y77" s="110"/>
      <c r="Z77" s="110"/>
    </row>
    <row r="78" spans="1:32" s="19" customFormat="1" ht="15.75" x14ac:dyDescent="0.25">
      <c r="A78" s="110"/>
      <c r="B78" s="111"/>
      <c r="C78" s="112"/>
      <c r="D78" s="112"/>
      <c r="E78" s="112"/>
      <c r="F78" s="113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4"/>
      <c r="R78" s="115"/>
      <c r="S78" s="116"/>
      <c r="T78" s="116"/>
      <c r="U78" s="117"/>
      <c r="V78" s="110"/>
      <c r="W78" s="110"/>
      <c r="X78" s="110"/>
      <c r="Y78" s="110"/>
      <c r="Z78" s="110"/>
    </row>
    <row r="79" spans="1:32" s="19" customFormat="1" ht="15.75" x14ac:dyDescent="0.25">
      <c r="A79" s="110"/>
      <c r="B79" s="111"/>
      <c r="C79" s="112"/>
      <c r="D79" s="112"/>
      <c r="E79" s="112"/>
      <c r="F79" s="113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4"/>
      <c r="R79" s="114"/>
      <c r="S79" s="116"/>
      <c r="T79" s="116"/>
      <c r="U79" s="117"/>
      <c r="V79" s="110"/>
      <c r="W79" s="110"/>
      <c r="X79" s="110"/>
      <c r="Y79" s="110"/>
      <c r="Z79" s="110"/>
    </row>
    <row r="80" spans="1:32" s="19" customFormat="1" ht="15.75" x14ac:dyDescent="0.25">
      <c r="A80" s="110"/>
      <c r="B80" s="111"/>
      <c r="C80" s="112"/>
      <c r="D80" s="112"/>
      <c r="E80" s="112"/>
      <c r="F80" s="113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4"/>
      <c r="R80" s="114"/>
      <c r="S80" s="116"/>
      <c r="T80" s="116"/>
      <c r="U80" s="117"/>
      <c r="V80" s="110"/>
      <c r="W80" s="110"/>
      <c r="X80" s="110"/>
      <c r="Y80" s="110"/>
      <c r="Z80" s="110"/>
    </row>
    <row r="81" spans="1:26" s="19" customFormat="1" ht="15.75" x14ac:dyDescent="0.25">
      <c r="A81" s="110"/>
      <c r="B81" s="111"/>
      <c r="C81" s="112"/>
      <c r="D81" s="112"/>
      <c r="E81" s="112"/>
      <c r="F81" s="113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4"/>
      <c r="R81" s="114"/>
      <c r="S81" s="116"/>
      <c r="T81" s="118"/>
      <c r="U81" s="117"/>
      <c r="V81" s="110"/>
      <c r="W81" s="110"/>
      <c r="X81" s="110"/>
      <c r="Y81" s="110"/>
      <c r="Z81" s="110"/>
    </row>
    <row r="82" spans="1:26" s="19" customFormat="1" ht="15.75" x14ac:dyDescent="0.25">
      <c r="A82" s="110"/>
      <c r="B82" s="111"/>
      <c r="C82" s="112"/>
      <c r="D82" s="112"/>
      <c r="E82" s="112"/>
      <c r="F82" s="113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4"/>
      <c r="R82" s="115"/>
      <c r="S82" s="116"/>
      <c r="T82" s="116"/>
      <c r="U82" s="117"/>
      <c r="V82" s="110"/>
      <c r="W82" s="110"/>
      <c r="X82" s="110"/>
      <c r="Y82" s="110"/>
      <c r="Z82" s="110"/>
    </row>
    <row r="83" spans="1:26" s="19" customFormat="1" ht="15.75" x14ac:dyDescent="0.25">
      <c r="A83" s="110"/>
      <c r="B83" s="111"/>
      <c r="C83" s="112"/>
      <c r="D83" s="112"/>
      <c r="E83" s="112"/>
      <c r="F83" s="113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4"/>
      <c r="R83" s="114"/>
      <c r="S83" s="116"/>
      <c r="T83" s="116"/>
      <c r="U83" s="117"/>
      <c r="V83" s="110"/>
      <c r="W83" s="110"/>
      <c r="X83" s="110"/>
      <c r="Y83" s="110"/>
      <c r="Z83" s="110"/>
    </row>
    <row r="84" spans="1:26" s="19" customFormat="1" ht="15.75" x14ac:dyDescent="0.25">
      <c r="A84" s="110"/>
      <c r="B84" s="111"/>
      <c r="C84" s="112"/>
      <c r="D84" s="112"/>
      <c r="E84" s="112"/>
      <c r="F84" s="113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4"/>
      <c r="R84" s="114"/>
      <c r="S84" s="116"/>
      <c r="T84" s="116"/>
      <c r="U84" s="117"/>
      <c r="V84" s="110"/>
      <c r="W84" s="110"/>
      <c r="X84" s="110"/>
      <c r="Y84" s="110"/>
      <c r="Z84" s="110"/>
    </row>
    <row r="85" spans="1:26" s="19" customFormat="1" ht="15.75" x14ac:dyDescent="0.25">
      <c r="A85" s="110"/>
      <c r="B85" s="111"/>
      <c r="C85" s="112"/>
      <c r="D85" s="112"/>
      <c r="E85" s="112"/>
      <c r="F85" s="113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4"/>
      <c r="R85" s="114"/>
      <c r="S85" s="116"/>
      <c r="T85" s="116"/>
      <c r="U85" s="117"/>
      <c r="V85" s="110"/>
      <c r="W85" s="110"/>
      <c r="X85" s="110"/>
      <c r="Y85" s="110"/>
      <c r="Z85" s="110"/>
    </row>
    <row r="86" spans="1:26" s="19" customFormat="1" ht="15.75" x14ac:dyDescent="0.25">
      <c r="A86" s="110"/>
      <c r="B86" s="111"/>
      <c r="C86" s="112"/>
      <c r="D86" s="112"/>
      <c r="E86" s="112"/>
      <c r="F86" s="113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4"/>
      <c r="R86" s="114"/>
      <c r="S86" s="116"/>
      <c r="T86" s="116"/>
      <c r="U86" s="117"/>
      <c r="V86" s="110"/>
      <c r="W86" s="110"/>
      <c r="X86" s="110"/>
      <c r="Y86" s="110"/>
      <c r="Z86" s="110"/>
    </row>
    <row r="87" spans="1:26" s="19" customFormat="1" ht="15.75" x14ac:dyDescent="0.25">
      <c r="A87" s="110"/>
      <c r="B87" s="111"/>
      <c r="C87" s="112"/>
      <c r="D87" s="112"/>
      <c r="E87" s="112"/>
      <c r="F87" s="113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4"/>
      <c r="R87" s="114"/>
      <c r="S87" s="116"/>
      <c r="T87" s="116"/>
      <c r="U87" s="117"/>
      <c r="V87" s="110"/>
      <c r="W87" s="110"/>
      <c r="X87" s="110"/>
      <c r="Y87" s="110"/>
      <c r="Z87" s="110"/>
    </row>
    <row r="88" spans="1:26" s="19" customFormat="1" ht="15.75" x14ac:dyDescent="0.25">
      <c r="A88" s="110"/>
      <c r="B88" s="111"/>
      <c r="C88" s="112"/>
      <c r="D88" s="112"/>
      <c r="E88" s="112"/>
      <c r="F88" s="113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4"/>
      <c r="R88" s="114"/>
      <c r="S88" s="116"/>
      <c r="T88" s="116"/>
      <c r="U88" s="117"/>
      <c r="V88" s="110"/>
      <c r="W88" s="110"/>
      <c r="X88" s="110"/>
      <c r="Y88" s="110"/>
      <c r="Z88" s="110"/>
    </row>
    <row r="89" spans="1:26" s="19" customFormat="1" ht="15.75" x14ac:dyDescent="0.25">
      <c r="A89" s="110"/>
      <c r="B89" s="111"/>
      <c r="C89" s="112"/>
      <c r="D89" s="112"/>
      <c r="E89" s="112"/>
      <c r="F89" s="113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4"/>
      <c r="R89" s="114"/>
      <c r="S89" s="116"/>
      <c r="T89" s="116"/>
      <c r="U89" s="117"/>
      <c r="V89" s="110"/>
      <c r="W89" s="110"/>
      <c r="X89" s="110"/>
      <c r="Y89" s="110"/>
      <c r="Z89" s="110"/>
    </row>
    <row r="90" spans="1:26" s="19" customFormat="1" ht="15.75" x14ac:dyDescent="0.25">
      <c r="A90" s="110"/>
      <c r="B90" s="111"/>
      <c r="C90" s="112"/>
      <c r="D90" s="112"/>
      <c r="E90" s="112"/>
      <c r="F90" s="113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4"/>
      <c r="R90" s="114"/>
      <c r="S90" s="116"/>
      <c r="T90" s="116"/>
      <c r="U90" s="117"/>
      <c r="V90" s="110"/>
      <c r="W90" s="110"/>
      <c r="X90" s="110"/>
      <c r="Y90" s="110"/>
      <c r="Z90" s="110"/>
    </row>
    <row r="91" spans="1:26" s="19" customFormat="1" ht="15.75" x14ac:dyDescent="0.25">
      <c r="A91" s="110"/>
      <c r="B91" s="111"/>
      <c r="C91" s="112"/>
      <c r="D91" s="112"/>
      <c r="E91" s="112"/>
      <c r="F91" s="113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4"/>
      <c r="R91" s="114"/>
      <c r="S91" s="116"/>
      <c r="T91" s="116"/>
      <c r="U91" s="117"/>
      <c r="V91" s="110"/>
      <c r="W91" s="110"/>
      <c r="X91" s="110"/>
      <c r="Y91" s="110"/>
      <c r="Z91" s="110"/>
    </row>
    <row r="92" spans="1:26" s="19" customFormat="1" ht="15.75" x14ac:dyDescent="0.25">
      <c r="A92" s="110"/>
      <c r="B92" s="111"/>
      <c r="C92" s="112"/>
      <c r="D92" s="112"/>
      <c r="E92" s="112"/>
      <c r="F92" s="113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4"/>
      <c r="R92" s="114"/>
      <c r="S92" s="116"/>
      <c r="T92" s="116"/>
      <c r="U92" s="117"/>
      <c r="V92" s="110"/>
      <c r="W92" s="110"/>
      <c r="X92" s="110"/>
      <c r="Y92" s="110"/>
      <c r="Z92" s="110"/>
    </row>
    <row r="93" spans="1:26" s="19" customFormat="1" ht="15.75" x14ac:dyDescent="0.25">
      <c r="A93" s="110"/>
      <c r="B93" s="111"/>
      <c r="C93" s="112"/>
      <c r="D93" s="112"/>
      <c r="E93" s="112"/>
      <c r="F93" s="113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4"/>
      <c r="R93" s="114"/>
      <c r="S93" s="116"/>
      <c r="T93" s="116"/>
      <c r="U93" s="117"/>
      <c r="V93" s="110"/>
      <c r="W93" s="110"/>
      <c r="X93" s="110"/>
      <c r="Y93" s="110"/>
      <c r="Z93" s="110"/>
    </row>
    <row r="94" spans="1:26" s="19" customFormat="1" ht="15.75" x14ac:dyDescent="0.25">
      <c r="A94" s="110"/>
      <c r="B94" s="111"/>
      <c r="C94" s="112"/>
      <c r="D94" s="112"/>
      <c r="E94" s="112"/>
      <c r="F94" s="113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4"/>
      <c r="R94" s="114"/>
      <c r="S94" s="116"/>
      <c r="T94" s="116"/>
      <c r="U94" s="117"/>
      <c r="V94" s="110"/>
      <c r="W94" s="110"/>
      <c r="X94" s="110"/>
      <c r="Y94" s="110"/>
      <c r="Z94" s="110"/>
    </row>
    <row r="95" spans="1:26" ht="15.75" x14ac:dyDescent="0.25">
      <c r="A95" s="5"/>
      <c r="B95" s="6"/>
      <c r="C95" s="7"/>
      <c r="D95" s="7"/>
      <c r="E95" s="7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9"/>
      <c r="R95" s="9"/>
      <c r="S95" s="10"/>
      <c r="T95" s="10"/>
      <c r="U95" s="11"/>
      <c r="V95" s="5"/>
      <c r="W95" s="5"/>
      <c r="X95" s="5"/>
      <c r="Y95" s="5"/>
      <c r="Z95" s="5"/>
    </row>
    <row r="96" spans="1:26" ht="15.75" x14ac:dyDescent="0.25">
      <c r="A96" s="5"/>
      <c r="B96" s="6"/>
      <c r="C96" s="7"/>
      <c r="D96" s="7"/>
      <c r="E96" s="7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9"/>
      <c r="R96" s="9"/>
      <c r="S96" s="10"/>
      <c r="T96" s="10"/>
      <c r="U96" s="11"/>
      <c r="V96" s="5"/>
      <c r="W96" s="5"/>
      <c r="X96" s="5"/>
      <c r="Y96" s="5"/>
      <c r="Z96" s="5"/>
    </row>
    <row r="97" spans="1:26" ht="15.75" x14ac:dyDescent="0.25">
      <c r="A97" s="5"/>
      <c r="B97" s="6"/>
      <c r="C97" s="7"/>
      <c r="D97" s="7"/>
      <c r="E97" s="7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9"/>
      <c r="R97" s="9"/>
      <c r="S97" s="10"/>
      <c r="T97" s="10"/>
      <c r="U97" s="11"/>
      <c r="V97" s="5"/>
      <c r="W97" s="5"/>
      <c r="X97" s="5"/>
      <c r="Y97" s="5"/>
      <c r="Z97" s="5"/>
    </row>
    <row r="98" spans="1:26" ht="15.75" x14ac:dyDescent="0.25">
      <c r="A98" s="5"/>
      <c r="B98" s="6"/>
      <c r="C98" s="7"/>
      <c r="D98" s="7"/>
      <c r="E98" s="7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9"/>
      <c r="R98" s="9"/>
      <c r="S98" s="10"/>
      <c r="T98" s="10"/>
      <c r="U98" s="11"/>
      <c r="V98" s="5"/>
      <c r="W98" s="5"/>
      <c r="X98" s="5"/>
      <c r="Y98" s="5"/>
      <c r="Z98" s="5"/>
    </row>
    <row r="99" spans="1:26" ht="15.75" x14ac:dyDescent="0.25">
      <c r="A99" s="5"/>
      <c r="B99" s="6"/>
      <c r="C99" s="7"/>
      <c r="D99" s="7"/>
      <c r="E99" s="7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9"/>
      <c r="R99" s="9"/>
      <c r="S99" s="10"/>
      <c r="T99" s="10"/>
      <c r="U99" s="11"/>
      <c r="V99" s="5"/>
      <c r="W99" s="5"/>
      <c r="X99" s="5"/>
      <c r="Y99" s="5"/>
      <c r="Z99" s="5"/>
    </row>
    <row r="100" spans="1:26" ht="15.75" x14ac:dyDescent="0.25">
      <c r="A100" s="5"/>
      <c r="B100" s="6"/>
      <c r="C100" s="7"/>
      <c r="D100" s="7"/>
      <c r="E100" s="7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9"/>
      <c r="R100" s="9"/>
      <c r="S100" s="10"/>
      <c r="T100" s="10"/>
      <c r="U100" s="11"/>
      <c r="V100" s="5"/>
      <c r="W100" s="5"/>
      <c r="X100" s="5"/>
      <c r="Y100" s="5"/>
      <c r="Z100" s="5"/>
    </row>
    <row r="101" spans="1:26" ht="15.75" x14ac:dyDescent="0.25">
      <c r="A101" s="5"/>
      <c r="B101" s="6"/>
      <c r="C101" s="7"/>
      <c r="D101" s="7"/>
      <c r="E101" s="7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9"/>
      <c r="R101" s="9"/>
      <c r="S101" s="10"/>
      <c r="T101" s="10"/>
      <c r="U101" s="11"/>
      <c r="V101" s="5"/>
      <c r="W101" s="5"/>
      <c r="X101" s="5"/>
      <c r="Y101" s="5"/>
      <c r="Z101" s="5"/>
    </row>
    <row r="102" spans="1:26" ht="15.75" x14ac:dyDescent="0.25">
      <c r="A102" s="5"/>
      <c r="B102" s="6"/>
      <c r="C102" s="7"/>
      <c r="D102" s="7"/>
      <c r="E102" s="7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9"/>
      <c r="R102" s="9"/>
      <c r="S102" s="10"/>
      <c r="T102" s="10"/>
      <c r="U102" s="11"/>
      <c r="V102" s="5"/>
      <c r="W102" s="5"/>
      <c r="X102" s="5"/>
      <c r="Y102" s="5"/>
      <c r="Z102" s="5"/>
    </row>
    <row r="103" spans="1:26" ht="15.75" x14ac:dyDescent="0.25">
      <c r="A103" s="5"/>
      <c r="B103" s="6"/>
      <c r="C103" s="7"/>
      <c r="D103" s="7"/>
      <c r="E103" s="7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9"/>
      <c r="R103" s="9"/>
      <c r="S103" s="10"/>
      <c r="T103" s="10"/>
      <c r="U103" s="11"/>
      <c r="V103" s="5"/>
      <c r="W103" s="5"/>
      <c r="X103" s="5"/>
      <c r="Y103" s="5"/>
      <c r="Z103" s="5"/>
    </row>
    <row r="104" spans="1:26" ht="15.75" x14ac:dyDescent="0.25">
      <c r="A104" s="5"/>
      <c r="B104" s="6"/>
      <c r="C104" s="7"/>
      <c r="D104" s="7"/>
      <c r="E104" s="7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9"/>
      <c r="R104" s="9"/>
      <c r="S104" s="10"/>
      <c r="T104" s="10"/>
      <c r="U104" s="11"/>
      <c r="V104" s="5"/>
      <c r="W104" s="5"/>
      <c r="X104" s="5"/>
      <c r="Y104" s="5"/>
      <c r="Z104" s="5"/>
    </row>
    <row r="105" spans="1:26" ht="15.75" x14ac:dyDescent="0.25">
      <c r="A105" s="5"/>
      <c r="B105" s="6"/>
      <c r="C105" s="7"/>
      <c r="D105" s="7"/>
      <c r="E105" s="7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9"/>
      <c r="R105" s="9"/>
      <c r="S105" s="10"/>
      <c r="T105" s="10"/>
      <c r="U105" s="11"/>
      <c r="V105" s="5"/>
      <c r="W105" s="5"/>
      <c r="X105" s="5"/>
      <c r="Y105" s="5"/>
      <c r="Z105" s="5"/>
    </row>
    <row r="106" spans="1:26" ht="15.75" x14ac:dyDescent="0.25">
      <c r="A106" s="5"/>
      <c r="B106" s="6"/>
      <c r="C106" s="7"/>
      <c r="D106" s="7"/>
      <c r="E106" s="7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9"/>
      <c r="R106" s="9"/>
      <c r="S106" s="10"/>
      <c r="T106" s="10"/>
      <c r="U106" s="11"/>
      <c r="V106" s="5"/>
      <c r="W106" s="5"/>
      <c r="X106" s="5"/>
      <c r="Y106" s="5"/>
      <c r="Z106" s="5"/>
    </row>
    <row r="107" spans="1:26" ht="15.75" x14ac:dyDescent="0.25">
      <c r="A107" s="5"/>
      <c r="B107" s="6"/>
      <c r="C107" s="7"/>
      <c r="D107" s="7"/>
      <c r="E107" s="7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9"/>
      <c r="R107" s="9"/>
      <c r="S107" s="10"/>
      <c r="T107" s="10"/>
      <c r="U107" s="11"/>
      <c r="V107" s="5"/>
      <c r="W107" s="5"/>
      <c r="X107" s="5"/>
      <c r="Y107" s="5"/>
      <c r="Z107" s="5"/>
    </row>
    <row r="108" spans="1:26" ht="15.75" x14ac:dyDescent="0.25">
      <c r="A108" s="5"/>
      <c r="B108" s="6"/>
      <c r="C108" s="7"/>
      <c r="D108" s="7"/>
      <c r="E108" s="7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9"/>
      <c r="R108" s="9"/>
      <c r="S108" s="10"/>
      <c r="T108" s="10"/>
      <c r="U108" s="11"/>
      <c r="V108" s="5"/>
      <c r="W108" s="5"/>
      <c r="X108" s="5"/>
      <c r="Y108" s="5"/>
      <c r="Z108" s="5"/>
    </row>
    <row r="109" spans="1:26" ht="15.75" x14ac:dyDescent="0.25">
      <c r="A109" s="5"/>
      <c r="B109" s="6"/>
      <c r="C109" s="7"/>
      <c r="D109" s="7"/>
      <c r="E109" s="7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9"/>
      <c r="R109" s="9"/>
      <c r="S109" s="10"/>
      <c r="T109" s="10"/>
      <c r="U109" s="11"/>
      <c r="V109" s="5"/>
      <c r="W109" s="5"/>
      <c r="X109" s="5"/>
      <c r="Y109" s="5"/>
      <c r="Z109" s="5"/>
    </row>
    <row r="110" spans="1:26" ht="15.75" x14ac:dyDescent="0.25">
      <c r="A110" s="5"/>
      <c r="B110" s="6"/>
      <c r="C110" s="7"/>
      <c r="D110" s="7"/>
      <c r="E110" s="7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9"/>
      <c r="R110" s="9"/>
      <c r="S110" s="10"/>
      <c r="T110" s="10"/>
      <c r="U110" s="11"/>
      <c r="V110" s="5"/>
      <c r="W110" s="5"/>
      <c r="X110" s="5"/>
      <c r="Y110" s="5"/>
      <c r="Z110" s="5"/>
    </row>
    <row r="111" spans="1:26" ht="15.75" x14ac:dyDescent="0.25">
      <c r="A111" s="5"/>
      <c r="B111" s="6"/>
      <c r="C111" s="7"/>
      <c r="D111" s="7"/>
      <c r="E111" s="7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9"/>
      <c r="R111" s="9"/>
      <c r="S111" s="10"/>
      <c r="T111" s="10"/>
      <c r="U111" s="11"/>
      <c r="V111" s="5"/>
      <c r="W111" s="5"/>
      <c r="X111" s="5"/>
      <c r="Y111" s="5"/>
      <c r="Z111" s="5"/>
    </row>
    <row r="112" spans="1:26" ht="15.75" x14ac:dyDescent="0.25">
      <c r="A112" s="5"/>
      <c r="B112" s="6"/>
      <c r="C112" s="7"/>
      <c r="D112" s="7"/>
      <c r="E112" s="7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9"/>
      <c r="R112" s="9"/>
      <c r="S112" s="10"/>
      <c r="T112" s="10"/>
      <c r="U112" s="11"/>
      <c r="V112" s="5"/>
      <c r="W112" s="5"/>
      <c r="X112" s="5"/>
      <c r="Y112" s="5"/>
      <c r="Z112" s="5"/>
    </row>
    <row r="113" spans="1:26" ht="15.75" x14ac:dyDescent="0.25">
      <c r="A113" s="5"/>
      <c r="B113" s="6"/>
      <c r="C113" s="7"/>
      <c r="D113" s="7"/>
      <c r="E113" s="7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9"/>
      <c r="R113" s="9"/>
      <c r="S113" s="10"/>
      <c r="T113" s="10"/>
      <c r="U113" s="11"/>
      <c r="V113" s="5"/>
      <c r="W113" s="5"/>
      <c r="X113" s="5"/>
      <c r="Y113" s="5"/>
      <c r="Z113" s="5"/>
    </row>
    <row r="114" spans="1:26" ht="15.75" x14ac:dyDescent="0.25">
      <c r="A114" s="5"/>
      <c r="B114" s="6"/>
      <c r="C114" s="7"/>
      <c r="D114" s="7"/>
      <c r="E114" s="7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9"/>
      <c r="R114" s="9"/>
      <c r="S114" s="10"/>
      <c r="T114" s="10"/>
      <c r="U114" s="11"/>
      <c r="V114" s="5"/>
      <c r="W114" s="5"/>
      <c r="X114" s="5"/>
      <c r="Y114" s="5"/>
      <c r="Z114" s="5"/>
    </row>
    <row r="115" spans="1:26" ht="15.75" x14ac:dyDescent="0.25">
      <c r="A115" s="5"/>
      <c r="B115" s="6"/>
      <c r="C115" s="7"/>
      <c r="D115" s="7"/>
      <c r="E115" s="7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9"/>
      <c r="R115" s="9"/>
      <c r="S115" s="10"/>
      <c r="T115" s="10"/>
      <c r="U115" s="11"/>
      <c r="V115" s="5"/>
      <c r="W115" s="5"/>
      <c r="X115" s="5"/>
      <c r="Y115" s="5"/>
      <c r="Z115" s="5"/>
    </row>
    <row r="116" spans="1:26" ht="15.75" x14ac:dyDescent="0.25">
      <c r="A116" s="5"/>
      <c r="B116" s="6"/>
      <c r="C116" s="7"/>
      <c r="D116" s="7"/>
      <c r="E116" s="7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9"/>
      <c r="R116" s="9"/>
      <c r="S116" s="10"/>
      <c r="T116" s="10"/>
      <c r="U116" s="11"/>
      <c r="V116" s="5"/>
      <c r="W116" s="5"/>
      <c r="X116" s="5"/>
      <c r="Y116" s="5"/>
      <c r="Z116" s="5"/>
    </row>
    <row r="117" spans="1:26" ht="15.75" x14ac:dyDescent="0.25">
      <c r="A117" s="5"/>
      <c r="B117" s="6"/>
      <c r="C117" s="7"/>
      <c r="D117" s="7"/>
      <c r="E117" s="7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9"/>
      <c r="R117" s="9"/>
      <c r="S117" s="10"/>
      <c r="T117" s="10"/>
      <c r="U117" s="11"/>
      <c r="V117" s="5"/>
      <c r="W117" s="5"/>
      <c r="X117" s="5"/>
      <c r="Y117" s="5"/>
      <c r="Z117" s="5"/>
    </row>
    <row r="118" spans="1:26" ht="15.75" x14ac:dyDescent="0.25">
      <c r="A118" s="5"/>
      <c r="B118" s="6"/>
      <c r="C118" s="7"/>
      <c r="D118" s="7"/>
      <c r="E118" s="7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9"/>
      <c r="R118" s="9"/>
      <c r="S118" s="10"/>
      <c r="T118" s="10"/>
      <c r="U118" s="11"/>
      <c r="V118" s="5"/>
      <c r="W118" s="5"/>
      <c r="X118" s="5"/>
      <c r="Y118" s="5"/>
      <c r="Z118" s="5"/>
    </row>
  </sheetData>
  <mergeCells count="54">
    <mergeCell ref="L5:L6"/>
    <mergeCell ref="G5:G6"/>
    <mergeCell ref="V5:V6"/>
    <mergeCell ref="B4:B6"/>
    <mergeCell ref="C4:E4"/>
    <mergeCell ref="F4:F6"/>
    <mergeCell ref="C5:C6"/>
    <mergeCell ref="D5:D6"/>
    <mergeCell ref="E5:E6"/>
    <mergeCell ref="A2:Z2"/>
    <mergeCell ref="A3:Z3"/>
    <mergeCell ref="G4:K4"/>
    <mergeCell ref="L4:P4"/>
    <mergeCell ref="Q4:Q6"/>
    <mergeCell ref="R4:R6"/>
    <mergeCell ref="S4:S6"/>
    <mergeCell ref="T4:U4"/>
    <mergeCell ref="V4:Z4"/>
    <mergeCell ref="H5:H6"/>
    <mergeCell ref="I5:K5"/>
    <mergeCell ref="M5:P5"/>
    <mergeCell ref="T5:T6"/>
    <mergeCell ref="U5:U6"/>
    <mergeCell ref="W5:Y5"/>
    <mergeCell ref="A4:A6"/>
    <mergeCell ref="B8:G8"/>
    <mergeCell ref="B11:G11"/>
    <mergeCell ref="F13:G13"/>
    <mergeCell ref="B19:G19"/>
    <mergeCell ref="F21:G21"/>
    <mergeCell ref="B35:G35"/>
    <mergeCell ref="F37:G37"/>
    <mergeCell ref="F39:G39"/>
    <mergeCell ref="F23:G23"/>
    <mergeCell ref="B27:G27"/>
    <mergeCell ref="F31:G31"/>
    <mergeCell ref="F33:G33"/>
    <mergeCell ref="F29:G29"/>
    <mergeCell ref="F41:G41"/>
    <mergeCell ref="B43:G43"/>
    <mergeCell ref="A65:F65"/>
    <mergeCell ref="A66:U71"/>
    <mergeCell ref="V66:Z66"/>
    <mergeCell ref="V67:W67"/>
    <mergeCell ref="X67:Z67"/>
    <mergeCell ref="V68:W68"/>
    <mergeCell ref="X68:Z68"/>
    <mergeCell ref="V69:Z69"/>
    <mergeCell ref="V70:W70"/>
    <mergeCell ref="X70:Z70"/>
    <mergeCell ref="V71:W71"/>
    <mergeCell ref="X71:Z71"/>
    <mergeCell ref="C45:E45"/>
    <mergeCell ref="C47:E47"/>
  </mergeCells>
  <pageMargins left="0.19685039370078741" right="0.19685039370078741" top="0.19685039370078741" bottom="0.19685039370078741" header="0.19685039370078741" footer="0.19685039370078741"/>
  <pageSetup paperSize="9" scale="40" fitToHeight="0" orientation="landscape" r:id="rId1"/>
  <colBreaks count="1" manualBreakCount="1">
    <brk id="30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Освоение форма Минэк 2023</vt:lpstr>
      <vt:lpstr>'Освоение форма Минэк 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Сулейманов Махач Нурулахович</cp:lastModifiedBy>
  <cp:lastPrinted>2024-02-12T09:05:15Z</cp:lastPrinted>
  <dcterms:created xsi:type="dcterms:W3CDTF">2019-08-25T12:54:43Z</dcterms:created>
  <dcterms:modified xsi:type="dcterms:W3CDTF">2024-04-22T13:37:13Z</dcterms:modified>
</cp:coreProperties>
</file>