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2.23\Mail\6.Территориального развития\3.Отдел целевых программ\Наида Гаджиева\Расул\Наида\уточненные итоги ГП РФ\копия\"/>
    </mc:Choice>
  </mc:AlternateContent>
  <xr:revisionPtr revIDLastSave="0" documentId="13_ncr:1_{96B14866-5538-44DA-9143-8D30D3778EA3}" xr6:coauthVersionLast="47" xr6:coauthVersionMax="47" xr10:uidLastSave="{00000000-0000-0000-0000-000000000000}"/>
  <bookViews>
    <workbookView xWindow="150" yWindow="555" windowWidth="15375" windowHeight="15195" xr2:uid="{00000000-000D-0000-FFFF-FFFF00000000}"/>
  </bookViews>
  <sheets>
    <sheet name="Лист1" sheetId="1" r:id="rId1"/>
  </sheets>
  <definedNames>
    <definedName name="_xlnm._FilterDatabase" localSheetId="0" hidden="1">Лист1!$A$4:$M$678</definedName>
    <definedName name="_xlnm.Print_Titles" localSheetId="0">Лист1!$3:$3</definedName>
    <definedName name="_xlnm.Print_Area" localSheetId="0">Лист1!$A$1:$L$678</definedName>
  </definedNames>
  <calcPr calcId="191029"/>
</workbook>
</file>

<file path=xl/calcChain.xml><?xml version="1.0" encoding="utf-8"?>
<calcChain xmlns="http://schemas.openxmlformats.org/spreadsheetml/2006/main">
  <c r="G262" i="1" l="1"/>
  <c r="H262" i="1"/>
  <c r="I262" i="1"/>
  <c r="J262" i="1"/>
  <c r="G263" i="1"/>
  <c r="H263" i="1"/>
  <c r="I263" i="1"/>
  <c r="J263" i="1"/>
  <c r="F263" i="1"/>
  <c r="F262" i="1"/>
  <c r="G107" i="1" l="1"/>
  <c r="H107" i="1"/>
  <c r="F107" i="1"/>
  <c r="J121" i="1" l="1"/>
  <c r="I121" i="1"/>
  <c r="J120" i="1"/>
  <c r="I120" i="1"/>
  <c r="H118" i="1"/>
  <c r="G118" i="1"/>
  <c r="F118" i="1"/>
  <c r="J450" i="1"/>
  <c r="J451" i="1"/>
  <c r="J407" i="1"/>
  <c r="J408" i="1"/>
  <c r="J292" i="1"/>
  <c r="J280" i="1"/>
  <c r="J136" i="1"/>
  <c r="J132" i="1"/>
  <c r="I132" i="1"/>
  <c r="J125" i="1"/>
  <c r="I125" i="1"/>
  <c r="I601" i="1"/>
  <c r="J601" i="1"/>
  <c r="G584" i="1"/>
  <c r="H584" i="1"/>
  <c r="F584" i="1"/>
  <c r="G599" i="1"/>
  <c r="I599" i="1" s="1"/>
  <c r="H599" i="1"/>
  <c r="F599" i="1"/>
  <c r="J599" i="1" l="1"/>
  <c r="I118" i="1"/>
  <c r="J118" i="1"/>
  <c r="I26" i="1"/>
  <c r="H23" i="1"/>
  <c r="J17" i="1" l="1"/>
  <c r="J18" i="1"/>
  <c r="I595" i="1" l="1"/>
  <c r="I597" i="1"/>
  <c r="I529" i="1" l="1"/>
  <c r="J341" i="1"/>
  <c r="J342" i="1"/>
  <c r="J317" i="1" l="1"/>
  <c r="J318" i="1"/>
  <c r="G416" i="1"/>
  <c r="H416" i="1"/>
  <c r="F416" i="1"/>
  <c r="G415" i="1"/>
  <c r="H415" i="1"/>
  <c r="F415" i="1"/>
  <c r="F413" i="1" s="1"/>
  <c r="J433" i="1"/>
  <c r="H437" i="1"/>
  <c r="G437" i="1"/>
  <c r="F437" i="1"/>
  <c r="F629" i="1"/>
  <c r="G418" i="1"/>
  <c r="H418" i="1"/>
  <c r="F418" i="1"/>
  <c r="J673" i="1" l="1"/>
  <c r="J674" i="1"/>
  <c r="J254" i="1"/>
  <c r="H219" i="1"/>
  <c r="H218" i="1"/>
  <c r="G219" i="1"/>
  <c r="G218" i="1"/>
  <c r="G405" i="1" l="1"/>
  <c r="J549" i="1" l="1"/>
  <c r="J550" i="1"/>
  <c r="H111" i="1" l="1"/>
  <c r="H106" i="1" s="1"/>
  <c r="H465" i="1" l="1"/>
  <c r="H284" i="1"/>
  <c r="G284" i="1"/>
  <c r="F284" i="1"/>
  <c r="H283" i="1"/>
  <c r="G283" i="1"/>
  <c r="F283" i="1"/>
  <c r="F100" i="1" l="1"/>
  <c r="G100" i="1"/>
  <c r="H100" i="1"/>
  <c r="H145" i="1"/>
  <c r="G145" i="1"/>
  <c r="F145" i="1"/>
  <c r="H144" i="1"/>
  <c r="H115" i="1" s="1"/>
  <c r="G144" i="1"/>
  <c r="F144" i="1"/>
  <c r="F115" i="1" s="1"/>
  <c r="H141" i="1"/>
  <c r="G141" i="1"/>
  <c r="F141" i="1"/>
  <c r="H109" i="1"/>
  <c r="H104" i="1" s="1"/>
  <c r="G111" i="1"/>
  <c r="G106" i="1" s="1"/>
  <c r="F111" i="1"/>
  <c r="F106" i="1" s="1"/>
  <c r="G142" i="1" l="1"/>
  <c r="F142" i="1"/>
  <c r="H142" i="1"/>
  <c r="I81" i="1"/>
  <c r="F79" i="1"/>
  <c r="H75" i="1"/>
  <c r="G75" i="1"/>
  <c r="G67" i="1"/>
  <c r="J25" i="1"/>
  <c r="J26" i="1"/>
  <c r="J657" i="1" l="1"/>
  <c r="J658" i="1"/>
  <c r="H606" i="1"/>
  <c r="G606" i="1"/>
  <c r="H605" i="1"/>
  <c r="G605" i="1"/>
  <c r="J609" i="1"/>
  <c r="J610" i="1"/>
  <c r="H587" i="1"/>
  <c r="G587" i="1"/>
  <c r="H591" i="1"/>
  <c r="G591" i="1"/>
  <c r="F446" i="1"/>
  <c r="J442" i="1"/>
  <c r="J437" i="1"/>
  <c r="F440" i="1"/>
  <c r="G300" i="1"/>
  <c r="J361" i="1"/>
  <c r="J362" i="1"/>
  <c r="J333" i="1"/>
  <c r="J334" i="1"/>
  <c r="J337" i="1"/>
  <c r="J338" i="1"/>
  <c r="J325" i="1"/>
  <c r="J326" i="1"/>
  <c r="J329" i="1"/>
  <c r="J330" i="1"/>
  <c r="J309" i="1"/>
  <c r="J310" i="1"/>
  <c r="G281" i="1"/>
  <c r="H281" i="1"/>
  <c r="F256" i="1"/>
  <c r="G256" i="1"/>
  <c r="H256" i="1"/>
  <c r="I258" i="1"/>
  <c r="J258" i="1"/>
  <c r="I259" i="1"/>
  <c r="J259" i="1"/>
  <c r="G148" i="1"/>
  <c r="H148" i="1"/>
  <c r="G149" i="1"/>
  <c r="O170" i="1"/>
  <c r="O172" i="1"/>
  <c r="O173" i="1"/>
  <c r="O169" i="1"/>
  <c r="J617" i="1"/>
  <c r="J618" i="1"/>
  <c r="J621" i="1"/>
  <c r="J622" i="1"/>
  <c r="J625" i="1"/>
  <c r="J626" i="1"/>
  <c r="I617" i="1"/>
  <c r="I618" i="1"/>
  <c r="I621" i="1"/>
  <c r="I622" i="1"/>
  <c r="I625" i="1"/>
  <c r="I626" i="1"/>
  <c r="J416" i="1"/>
  <c r="I416" i="1"/>
  <c r="J415" i="1"/>
  <c r="I415" i="1"/>
  <c r="H413" i="1"/>
  <c r="G413" i="1"/>
  <c r="I413" i="1" s="1"/>
  <c r="J420" i="1"/>
  <c r="J421" i="1"/>
  <c r="J606" i="1" l="1"/>
  <c r="I256" i="1"/>
  <c r="J605" i="1"/>
  <c r="J256" i="1"/>
  <c r="J413" i="1"/>
  <c r="H277" i="1" l="1"/>
  <c r="J597" i="1" l="1"/>
  <c r="J595" i="1" l="1"/>
  <c r="J677" i="1" l="1"/>
  <c r="J678" i="1"/>
  <c r="H675" i="1"/>
  <c r="G675" i="1"/>
  <c r="F675" i="1"/>
  <c r="J675" i="1" l="1"/>
  <c r="I103" i="1"/>
  <c r="I102" i="1"/>
  <c r="H138" i="1"/>
  <c r="G138" i="1"/>
  <c r="F138" i="1"/>
  <c r="J140" i="1"/>
  <c r="I140" i="1"/>
  <c r="I136" i="1"/>
  <c r="H134" i="1"/>
  <c r="G134" i="1"/>
  <c r="F134" i="1"/>
  <c r="H130" i="1"/>
  <c r="G130" i="1"/>
  <c r="F130" i="1"/>
  <c r="J128" i="1"/>
  <c r="I128" i="1"/>
  <c r="H126" i="1"/>
  <c r="G126" i="1"/>
  <c r="F126" i="1"/>
  <c r="J124" i="1"/>
  <c r="I124" i="1"/>
  <c r="H122" i="1"/>
  <c r="G122" i="1"/>
  <c r="F122" i="1"/>
  <c r="J134" i="1" l="1"/>
  <c r="I130" i="1"/>
  <c r="J130" i="1"/>
  <c r="J145" i="1"/>
  <c r="I100" i="1"/>
  <c r="J144" i="1"/>
  <c r="I145" i="1"/>
  <c r="I141" i="1"/>
  <c r="J122" i="1"/>
  <c r="I122" i="1"/>
  <c r="I134" i="1"/>
  <c r="I138" i="1"/>
  <c r="J126" i="1"/>
  <c r="J138" i="1"/>
  <c r="I126" i="1"/>
  <c r="I144" i="1"/>
  <c r="J141" i="1"/>
  <c r="F109" i="1" l="1"/>
  <c r="F104" i="1" s="1"/>
  <c r="G109" i="1"/>
  <c r="G104" i="1" s="1"/>
  <c r="I109" i="1" l="1"/>
  <c r="J109" i="1"/>
  <c r="J111" i="1"/>
  <c r="I111" i="1"/>
  <c r="J654" i="1" l="1"/>
  <c r="I654" i="1"/>
  <c r="J653" i="1"/>
  <c r="I653" i="1"/>
  <c r="H651" i="1"/>
  <c r="G651" i="1"/>
  <c r="F651" i="1"/>
  <c r="J650" i="1"/>
  <c r="I650" i="1"/>
  <c r="J649" i="1"/>
  <c r="I649" i="1"/>
  <c r="H647" i="1"/>
  <c r="G647" i="1"/>
  <c r="F647" i="1"/>
  <c r="J646" i="1"/>
  <c r="I646" i="1"/>
  <c r="J645" i="1"/>
  <c r="I645" i="1"/>
  <c r="H643" i="1"/>
  <c r="G643" i="1"/>
  <c r="F643" i="1"/>
  <c r="J642" i="1"/>
  <c r="I642" i="1"/>
  <c r="J641" i="1"/>
  <c r="I641" i="1"/>
  <c r="H639" i="1"/>
  <c r="G639" i="1"/>
  <c r="F639" i="1"/>
  <c r="J580" i="1"/>
  <c r="I580" i="1"/>
  <c r="J579" i="1"/>
  <c r="H577" i="1"/>
  <c r="G577" i="1"/>
  <c r="F577" i="1"/>
  <c r="J576" i="1"/>
  <c r="I576" i="1"/>
  <c r="J575" i="1"/>
  <c r="I575" i="1"/>
  <c r="H573" i="1"/>
  <c r="G573" i="1"/>
  <c r="F573" i="1"/>
  <c r="J366" i="1"/>
  <c r="I366" i="1"/>
  <c r="J365" i="1"/>
  <c r="I365" i="1"/>
  <c r="H363" i="1"/>
  <c r="G363" i="1"/>
  <c r="F363" i="1"/>
  <c r="I362" i="1"/>
  <c r="I361" i="1"/>
  <c r="H359" i="1"/>
  <c r="G359" i="1"/>
  <c r="F359" i="1"/>
  <c r="J358" i="1"/>
  <c r="I358" i="1"/>
  <c r="J357" i="1"/>
  <c r="I357" i="1"/>
  <c r="H355" i="1"/>
  <c r="G355" i="1"/>
  <c r="F355" i="1"/>
  <c r="J354" i="1"/>
  <c r="I354" i="1"/>
  <c r="J353" i="1"/>
  <c r="I353" i="1"/>
  <c r="H351" i="1"/>
  <c r="G351" i="1"/>
  <c r="F351" i="1"/>
  <c r="J350" i="1"/>
  <c r="I350" i="1"/>
  <c r="J349" i="1"/>
  <c r="I349" i="1"/>
  <c r="H347" i="1"/>
  <c r="G347" i="1"/>
  <c r="F347" i="1"/>
  <c r="J346" i="1"/>
  <c r="I346" i="1"/>
  <c r="J345" i="1"/>
  <c r="I345" i="1"/>
  <c r="H343" i="1"/>
  <c r="G343" i="1"/>
  <c r="F343" i="1"/>
  <c r="I342" i="1"/>
  <c r="I341" i="1"/>
  <c r="H339" i="1"/>
  <c r="G339" i="1"/>
  <c r="F339" i="1"/>
  <c r="I338" i="1"/>
  <c r="I337" i="1"/>
  <c r="H335" i="1"/>
  <c r="G335" i="1"/>
  <c r="F335" i="1"/>
  <c r="I334" i="1"/>
  <c r="I333" i="1"/>
  <c r="H331" i="1"/>
  <c r="G331" i="1"/>
  <c r="F331" i="1"/>
  <c r="I330" i="1"/>
  <c r="I329" i="1"/>
  <c r="H327" i="1"/>
  <c r="G327" i="1"/>
  <c r="F327" i="1"/>
  <c r="I326" i="1"/>
  <c r="I325" i="1"/>
  <c r="H323" i="1"/>
  <c r="G323" i="1"/>
  <c r="F323" i="1"/>
  <c r="J322" i="1"/>
  <c r="I322" i="1"/>
  <c r="J321" i="1"/>
  <c r="I321" i="1"/>
  <c r="H319" i="1"/>
  <c r="G319" i="1"/>
  <c r="F319" i="1"/>
  <c r="I318" i="1"/>
  <c r="I317" i="1"/>
  <c r="H315" i="1"/>
  <c r="G315" i="1"/>
  <c r="F315" i="1"/>
  <c r="J314" i="1"/>
  <c r="I314" i="1"/>
  <c r="J313" i="1"/>
  <c r="I313" i="1"/>
  <c r="H311" i="1"/>
  <c r="G311" i="1"/>
  <c r="F311" i="1"/>
  <c r="I310" i="1"/>
  <c r="I309" i="1"/>
  <c r="H307" i="1"/>
  <c r="G307" i="1"/>
  <c r="F307" i="1"/>
  <c r="J306" i="1"/>
  <c r="I306" i="1"/>
  <c r="J305" i="1"/>
  <c r="I305" i="1"/>
  <c r="H303" i="1"/>
  <c r="G303" i="1"/>
  <c r="F303" i="1"/>
  <c r="H301" i="1"/>
  <c r="G301" i="1"/>
  <c r="F301" i="1"/>
  <c r="H300" i="1"/>
  <c r="F300" i="1"/>
  <c r="J307" i="1" l="1"/>
  <c r="J315" i="1"/>
  <c r="J323" i="1"/>
  <c r="J339" i="1"/>
  <c r="J335" i="1"/>
  <c r="J327" i="1"/>
  <c r="J331" i="1"/>
  <c r="J359" i="1"/>
  <c r="J647" i="1"/>
  <c r="I359" i="1"/>
  <c r="I307" i="1"/>
  <c r="I323" i="1"/>
  <c r="I315" i="1"/>
  <c r="I647" i="1"/>
  <c r="I363" i="1"/>
  <c r="I343" i="1"/>
  <c r="J351" i="1"/>
  <c r="I335" i="1"/>
  <c r="I327" i="1"/>
  <c r="I643" i="1"/>
  <c r="I311" i="1"/>
  <c r="I651" i="1"/>
  <c r="J643" i="1"/>
  <c r="I573" i="1"/>
  <c r="I301" i="1"/>
  <c r="J573" i="1"/>
  <c r="F298" i="1"/>
  <c r="I339" i="1"/>
  <c r="J355" i="1"/>
  <c r="G298" i="1"/>
  <c r="I303" i="1"/>
  <c r="H298" i="1"/>
  <c r="I351" i="1"/>
  <c r="J577" i="1"/>
  <c r="I639" i="1"/>
  <c r="I347" i="1"/>
  <c r="J347" i="1"/>
  <c r="J639" i="1"/>
  <c r="J651" i="1"/>
  <c r="I355" i="1"/>
  <c r="J303" i="1"/>
  <c r="J301" i="1"/>
  <c r="J311" i="1"/>
  <c r="I319" i="1"/>
  <c r="J363" i="1"/>
  <c r="I331" i="1"/>
  <c r="J319" i="1"/>
  <c r="J343" i="1"/>
  <c r="I577" i="1"/>
  <c r="I300" i="1"/>
  <c r="J300" i="1"/>
  <c r="I298" i="1" l="1"/>
  <c r="J298" i="1"/>
  <c r="G13" i="1"/>
  <c r="H13" i="1"/>
  <c r="G12" i="1"/>
  <c r="H12" i="1"/>
  <c r="H91" i="1"/>
  <c r="G47" i="1"/>
  <c r="G87" i="1"/>
  <c r="J90" i="1"/>
  <c r="J89" i="1"/>
  <c r="J82" i="1"/>
  <c r="J81" i="1"/>
  <c r="H570" i="1" l="1"/>
  <c r="H571" i="1"/>
  <c r="J247" i="1"/>
  <c r="J246" i="1"/>
  <c r="G227" i="1"/>
  <c r="H227" i="1"/>
  <c r="G226" i="1"/>
  <c r="H226" i="1"/>
  <c r="F227" i="1"/>
  <c r="F226" i="1"/>
  <c r="J412" i="1"/>
  <c r="J411" i="1"/>
  <c r="J404" i="1"/>
  <c r="J403" i="1"/>
  <c r="J528" i="1"/>
  <c r="I528" i="1"/>
  <c r="I227" i="1" l="1"/>
  <c r="J492" i="1"/>
  <c r="J491" i="1"/>
  <c r="J488" i="1"/>
  <c r="J487" i="1"/>
  <c r="J480" i="1"/>
  <c r="I480" i="1"/>
  <c r="J472" i="1"/>
  <c r="J471" i="1"/>
  <c r="J633" i="1"/>
  <c r="J563" i="1"/>
  <c r="J562" i="1"/>
  <c r="J542" i="1"/>
  <c r="J541" i="1"/>
  <c r="G638" i="1"/>
  <c r="H638" i="1"/>
  <c r="G637" i="1"/>
  <c r="H637" i="1"/>
  <c r="F638" i="1"/>
  <c r="F637" i="1"/>
  <c r="J174" i="1"/>
  <c r="J173" i="1"/>
  <c r="J170" i="1"/>
  <c r="J169" i="1"/>
  <c r="J162" i="1"/>
  <c r="J161" i="1"/>
  <c r="J154" i="1"/>
  <c r="J153" i="1"/>
  <c r="I292" i="1"/>
  <c r="J291" i="1"/>
  <c r="I291" i="1"/>
  <c r="H289" i="1"/>
  <c r="G289" i="1"/>
  <c r="F289" i="1"/>
  <c r="J279" i="1"/>
  <c r="J275" i="1"/>
  <c r="J288" i="1"/>
  <c r="J287" i="1"/>
  <c r="J268" i="1"/>
  <c r="J267" i="1"/>
  <c r="G670" i="1"/>
  <c r="H670" i="1"/>
  <c r="G669" i="1"/>
  <c r="H669" i="1"/>
  <c r="F670" i="1"/>
  <c r="F669" i="1"/>
  <c r="I678" i="1"/>
  <c r="I677" i="1"/>
  <c r="G116" i="1"/>
  <c r="H116" i="1"/>
  <c r="G115" i="1"/>
  <c r="G79" i="1"/>
  <c r="F13" i="1"/>
  <c r="F12" i="1"/>
  <c r="G91" i="1"/>
  <c r="J91" i="1" s="1"/>
  <c r="J93" i="1"/>
  <c r="I93" i="1"/>
  <c r="F91" i="1"/>
  <c r="I90" i="1"/>
  <c r="I89" i="1"/>
  <c r="H87" i="1"/>
  <c r="J87" i="1" s="1"/>
  <c r="F87" i="1"/>
  <c r="I87" i="1" s="1"/>
  <c r="J78" i="1"/>
  <c r="J77" i="1"/>
  <c r="J58" i="1"/>
  <c r="J57" i="1"/>
  <c r="J54" i="1"/>
  <c r="J53" i="1"/>
  <c r="J50" i="1"/>
  <c r="J49" i="1"/>
  <c r="I50" i="1"/>
  <c r="J46" i="1"/>
  <c r="J45" i="1"/>
  <c r="J34" i="1"/>
  <c r="J33" i="1"/>
  <c r="J30" i="1"/>
  <c r="J29" i="1"/>
  <c r="I254" i="1"/>
  <c r="H252" i="1"/>
  <c r="G252" i="1"/>
  <c r="F252" i="1"/>
  <c r="J251" i="1"/>
  <c r="J250" i="1"/>
  <c r="J215" i="1"/>
  <c r="J214" i="1"/>
  <c r="J207" i="1"/>
  <c r="J206" i="1"/>
  <c r="J203" i="1"/>
  <c r="J202" i="1"/>
  <c r="J195" i="1"/>
  <c r="J194" i="1"/>
  <c r="J191" i="1"/>
  <c r="J190" i="1"/>
  <c r="J41" i="1"/>
  <c r="G83" i="1"/>
  <c r="J74" i="1"/>
  <c r="J73" i="1"/>
  <c r="I73" i="1"/>
  <c r="I74" i="1"/>
  <c r="J70" i="1"/>
  <c r="J69" i="1"/>
  <c r="J62" i="1"/>
  <c r="J61" i="1"/>
  <c r="J37" i="1"/>
  <c r="J22" i="1"/>
  <c r="I37" i="1"/>
  <c r="I22" i="1"/>
  <c r="J66" i="1"/>
  <c r="J289" i="1" l="1"/>
  <c r="J252" i="1"/>
  <c r="J637" i="1"/>
  <c r="J669" i="1"/>
  <c r="J638" i="1"/>
  <c r="J670" i="1"/>
  <c r="I91" i="1"/>
  <c r="I289" i="1"/>
  <c r="I675" i="1"/>
  <c r="I252" i="1"/>
  <c r="J178" i="1"/>
  <c r="J177" i="1"/>
  <c r="J166" i="1"/>
  <c r="J165" i="1"/>
  <c r="J158" i="1"/>
  <c r="J157" i="1"/>
  <c r="J593" i="1" l="1"/>
  <c r="J546" i="1" l="1"/>
  <c r="J545" i="1"/>
  <c r="J532" i="1"/>
  <c r="I532" i="1"/>
  <c r="J521" i="1"/>
  <c r="I521" i="1"/>
  <c r="J512" i="1"/>
  <c r="J511" i="1"/>
  <c r="J508" i="1"/>
  <c r="J507" i="1"/>
  <c r="J504" i="1"/>
  <c r="J503" i="1"/>
  <c r="J499" i="1"/>
  <c r="J500" i="1"/>
  <c r="J495" i="1"/>
  <c r="J484" i="1"/>
  <c r="J483" i="1"/>
  <c r="J479" i="1"/>
  <c r="J476" i="1"/>
  <c r="J475" i="1"/>
  <c r="J468" i="1"/>
  <c r="J467" i="1"/>
  <c r="J464" i="1"/>
  <c r="J463" i="1"/>
  <c r="J460" i="1"/>
  <c r="J459" i="1"/>
  <c r="J395" i="1" l="1"/>
  <c r="J394" i="1"/>
  <c r="J387" i="1"/>
  <c r="J386" i="1"/>
  <c r="J375" i="1"/>
  <c r="J374" i="1"/>
  <c r="F265" i="1"/>
  <c r="J272" i="1"/>
  <c r="J271" i="1"/>
  <c r="I272" i="1"/>
  <c r="J284" i="1"/>
  <c r="I284" i="1"/>
  <c r="J103" i="1"/>
  <c r="J102" i="1"/>
  <c r="F516" i="1" l="1"/>
  <c r="F515" i="1"/>
  <c r="F537" i="1"/>
  <c r="F536" i="1"/>
  <c r="F554" i="1"/>
  <c r="F553" i="1"/>
  <c r="F571" i="1"/>
  <c r="F570" i="1"/>
  <c r="F585" i="1"/>
  <c r="F605" i="1"/>
  <c r="F614" i="1"/>
  <c r="F613" i="1"/>
  <c r="F611" i="1" l="1"/>
  <c r="F10" i="1"/>
  <c r="H10" i="1"/>
  <c r="G10" i="1"/>
  <c r="F635" i="1"/>
  <c r="G516" i="1" l="1"/>
  <c r="H516" i="1"/>
  <c r="G515" i="1"/>
  <c r="H515" i="1"/>
  <c r="J525" i="1"/>
  <c r="I525" i="1"/>
  <c r="J520" i="1"/>
  <c r="I520" i="1"/>
  <c r="H518" i="1"/>
  <c r="G518" i="1"/>
  <c r="F518" i="1"/>
  <c r="J533" i="1"/>
  <c r="I533" i="1"/>
  <c r="H530" i="1"/>
  <c r="G530" i="1"/>
  <c r="F530" i="1"/>
  <c r="I518" i="1" l="1"/>
  <c r="J518" i="1"/>
  <c r="J530" i="1"/>
  <c r="I530" i="1"/>
  <c r="J429" i="1"/>
  <c r="J524" i="1"/>
  <c r="I442" i="1"/>
  <c r="H273" i="1" l="1"/>
  <c r="I251" i="1"/>
  <c r="I250" i="1"/>
  <c r="H248" i="1"/>
  <c r="G248" i="1"/>
  <c r="F248" i="1"/>
  <c r="G199" i="1"/>
  <c r="H199" i="1"/>
  <c r="G198" i="1"/>
  <c r="H198" i="1"/>
  <c r="F199" i="1"/>
  <c r="F198" i="1"/>
  <c r="H149" i="1"/>
  <c r="F149" i="1"/>
  <c r="F148" i="1"/>
  <c r="J148" i="1" s="1"/>
  <c r="I178" i="1"/>
  <c r="I177" i="1"/>
  <c r="H175" i="1"/>
  <c r="G175" i="1"/>
  <c r="F175" i="1"/>
  <c r="I162" i="1"/>
  <c r="I161" i="1"/>
  <c r="H159" i="1"/>
  <c r="G159" i="1"/>
  <c r="F159" i="1"/>
  <c r="F163" i="1"/>
  <c r="G163" i="1"/>
  <c r="H163" i="1"/>
  <c r="I165" i="1"/>
  <c r="I166" i="1"/>
  <c r="F116" i="1"/>
  <c r="J149" i="1" l="1"/>
  <c r="J159" i="1"/>
  <c r="J163" i="1"/>
  <c r="J248" i="1"/>
  <c r="J199" i="1"/>
  <c r="J198" i="1"/>
  <c r="J175" i="1"/>
  <c r="H260" i="1"/>
  <c r="G260" i="1"/>
  <c r="F260" i="1"/>
  <c r="I248" i="1"/>
  <c r="I175" i="1"/>
  <c r="I163" i="1"/>
  <c r="I159" i="1"/>
  <c r="J260" i="1" l="1"/>
  <c r="I260" i="1"/>
  <c r="G98" i="1" l="1"/>
  <c r="H98" i="1"/>
  <c r="G97" i="1"/>
  <c r="H97" i="1"/>
  <c r="F98" i="1"/>
  <c r="F97" i="1"/>
  <c r="J97" i="1" l="1"/>
  <c r="J98" i="1"/>
  <c r="J100" i="1"/>
  <c r="G399" i="1"/>
  <c r="H399" i="1"/>
  <c r="G398" i="1"/>
  <c r="H398" i="1"/>
  <c r="F399" i="1"/>
  <c r="F398" i="1"/>
  <c r="G296" i="1"/>
  <c r="H296" i="1"/>
  <c r="G295" i="1"/>
  <c r="H295" i="1"/>
  <c r="F296" i="1"/>
  <c r="F295" i="1"/>
  <c r="J399" i="1" l="1"/>
  <c r="J398" i="1"/>
  <c r="G537" i="1"/>
  <c r="H537" i="1"/>
  <c r="G536" i="1"/>
  <c r="H536" i="1"/>
  <c r="F667" i="1"/>
  <c r="G585" i="1"/>
  <c r="H585" i="1"/>
  <c r="J567" i="1"/>
  <c r="I567" i="1"/>
  <c r="I559" i="1"/>
  <c r="I451" i="1"/>
  <c r="I450" i="1"/>
  <c r="H448" i="1"/>
  <c r="G448" i="1"/>
  <c r="F448" i="1"/>
  <c r="H447" i="1"/>
  <c r="G447" i="1"/>
  <c r="H446" i="1"/>
  <c r="G446" i="1"/>
  <c r="G455" i="1"/>
  <c r="H455" i="1"/>
  <c r="G454" i="1"/>
  <c r="H454" i="1"/>
  <c r="F455" i="1"/>
  <c r="F454" i="1"/>
  <c r="G662" i="1"/>
  <c r="H662" i="1"/>
  <c r="G661" i="1"/>
  <c r="H661" i="1"/>
  <c r="F662" i="1"/>
  <c r="F661" i="1"/>
  <c r="F663" i="1"/>
  <c r="G663" i="1"/>
  <c r="H663" i="1"/>
  <c r="G614" i="1"/>
  <c r="H614" i="1"/>
  <c r="G613" i="1"/>
  <c r="H613" i="1"/>
  <c r="H623" i="1"/>
  <c r="G623" i="1"/>
  <c r="F623" i="1"/>
  <c r="J447" i="1" l="1"/>
  <c r="J446" i="1"/>
  <c r="J448" i="1"/>
  <c r="J537" i="1"/>
  <c r="J614" i="1"/>
  <c r="J623" i="1"/>
  <c r="I623" i="1"/>
  <c r="J613" i="1"/>
  <c r="J584" i="1"/>
  <c r="J455" i="1"/>
  <c r="F659" i="1"/>
  <c r="J536" i="1"/>
  <c r="J454" i="1"/>
  <c r="I448" i="1"/>
  <c r="I446" i="1"/>
  <c r="I447" i="1"/>
  <c r="H444" i="1"/>
  <c r="F444" i="1"/>
  <c r="G444" i="1"/>
  <c r="I663" i="1"/>
  <c r="J663" i="1"/>
  <c r="J444" i="1" l="1"/>
  <c r="I444" i="1"/>
  <c r="I546" i="1" l="1"/>
  <c r="I545" i="1"/>
  <c r="H543" i="1"/>
  <c r="G543" i="1"/>
  <c r="F543" i="1"/>
  <c r="I674" i="1"/>
  <c r="F384" i="1"/>
  <c r="J543" i="1" l="1"/>
  <c r="I543" i="1"/>
  <c r="J85" i="1" l="1"/>
  <c r="I85" i="1"/>
  <c r="H83" i="1"/>
  <c r="F83" i="1"/>
  <c r="I83" i="1" l="1"/>
  <c r="J83" i="1"/>
  <c r="I70" i="1"/>
  <c r="H187" i="1" l="1"/>
  <c r="H186" i="1"/>
  <c r="H181" i="1" l="1"/>
  <c r="I542" i="1"/>
  <c r="I541" i="1"/>
  <c r="I610" i="1" l="1"/>
  <c r="I609" i="1"/>
  <c r="J283" i="1" l="1"/>
  <c r="J210" i="1" l="1"/>
  <c r="H182" i="1" l="1"/>
  <c r="J211" i="1"/>
  <c r="H481" i="1"/>
  <c r="I82" i="1"/>
  <c r="H79" i="1"/>
  <c r="J79" i="1" s="1"/>
  <c r="I79" i="1" l="1"/>
  <c r="G438" i="1" l="1"/>
  <c r="H438" i="1"/>
  <c r="F438" i="1"/>
  <c r="F435" i="1" s="1"/>
  <c r="I429" i="1"/>
  <c r="G564" i="1"/>
  <c r="I437" i="1" l="1"/>
  <c r="I433" i="1"/>
  <c r="I512" i="1"/>
  <c r="I511" i="1"/>
  <c r="H509" i="1"/>
  <c r="G509" i="1"/>
  <c r="F509" i="1"/>
  <c r="J509" i="1" l="1"/>
  <c r="I509" i="1"/>
  <c r="G204" i="1"/>
  <c r="J243" i="1"/>
  <c r="J242" i="1"/>
  <c r="I195" i="1" l="1"/>
  <c r="I174" i="1" l="1"/>
  <c r="I173" i="1"/>
  <c r="I496" i="1" l="1"/>
  <c r="H469" i="1"/>
  <c r="I421" i="1"/>
  <c r="I420" i="1"/>
  <c r="I288" i="1"/>
  <c r="I287" i="1"/>
  <c r="H285" i="1"/>
  <c r="G285" i="1"/>
  <c r="F285" i="1"/>
  <c r="J285" i="1" l="1"/>
  <c r="I285" i="1"/>
  <c r="J666" i="1" l="1"/>
  <c r="I666" i="1"/>
  <c r="J665" i="1"/>
  <c r="I665" i="1"/>
  <c r="G554" i="1"/>
  <c r="H554" i="1"/>
  <c r="G553" i="1"/>
  <c r="H553" i="1"/>
  <c r="F551" i="1"/>
  <c r="G630" i="1"/>
  <c r="H630" i="1"/>
  <c r="G629" i="1"/>
  <c r="I629" i="1" s="1"/>
  <c r="H629" i="1"/>
  <c r="F630" i="1"/>
  <c r="F627" i="1" s="1"/>
  <c r="I633" i="1"/>
  <c r="H631" i="1"/>
  <c r="G631" i="1"/>
  <c r="F631" i="1"/>
  <c r="I508" i="1"/>
  <c r="I507" i="1"/>
  <c r="H505" i="1"/>
  <c r="G505" i="1"/>
  <c r="F505" i="1"/>
  <c r="I412" i="1"/>
  <c r="I411" i="1"/>
  <c r="H409" i="1"/>
  <c r="G409" i="1"/>
  <c r="F409" i="1"/>
  <c r="J629" i="1" l="1"/>
  <c r="J631" i="1"/>
  <c r="J409" i="1"/>
  <c r="J505" i="1"/>
  <c r="I536" i="1"/>
  <c r="I537" i="1"/>
  <c r="I409" i="1"/>
  <c r="H293" i="1"/>
  <c r="I631" i="1"/>
  <c r="I505" i="1"/>
  <c r="I673" i="1"/>
  <c r="H671" i="1"/>
  <c r="G671" i="1"/>
  <c r="F671" i="1"/>
  <c r="F606" i="1"/>
  <c r="F603" i="1" s="1"/>
  <c r="J671" i="1" l="1"/>
  <c r="G293" i="1"/>
  <c r="F293" i="1"/>
  <c r="I295" i="1"/>
  <c r="J295" i="1"/>
  <c r="G667" i="1"/>
  <c r="I667" i="1" s="1"/>
  <c r="H667" i="1"/>
  <c r="I670" i="1"/>
  <c r="I671" i="1"/>
  <c r="I669" i="1"/>
  <c r="I283" i="1"/>
  <c r="F281" i="1"/>
  <c r="F186" i="1"/>
  <c r="F181" i="1" s="1"/>
  <c r="J667" i="1" l="1"/>
  <c r="I296" i="1"/>
  <c r="J296" i="1"/>
  <c r="I293" i="1"/>
  <c r="J293" i="1"/>
  <c r="I281" i="1"/>
  <c r="G55" i="1"/>
  <c r="J662" i="1" l="1"/>
  <c r="J661" i="1"/>
  <c r="G659" i="1"/>
  <c r="H659" i="1"/>
  <c r="I662" i="1"/>
  <c r="I661" i="1"/>
  <c r="I659" i="1" l="1"/>
  <c r="J659" i="1"/>
  <c r="G370" i="1" l="1"/>
  <c r="H370" i="1"/>
  <c r="G369" i="1"/>
  <c r="H369" i="1"/>
  <c r="F370" i="1"/>
  <c r="F369" i="1"/>
  <c r="F7" i="1" s="1"/>
  <c r="J223" i="1" l="1"/>
  <c r="J222" i="1"/>
  <c r="G23" i="1" l="1"/>
  <c r="J23" i="1" s="1"/>
  <c r="I13" i="1" l="1"/>
  <c r="I504" i="1"/>
  <c r="I503" i="1"/>
  <c r="H501" i="1"/>
  <c r="G501" i="1"/>
  <c r="F501" i="1"/>
  <c r="J501" i="1" l="1"/>
  <c r="I501" i="1"/>
  <c r="I280" i="1"/>
  <c r="I279" i="1"/>
  <c r="I658" i="1" l="1"/>
  <c r="I657" i="1"/>
  <c r="I78" i="1" l="1"/>
  <c r="I77" i="1"/>
  <c r="G560" i="1" l="1"/>
  <c r="I562" i="1" l="1"/>
  <c r="I563" i="1"/>
  <c r="G401" i="1"/>
  <c r="F196" i="1" l="1"/>
  <c r="H171" i="1" l="1"/>
  <c r="G497" i="1" l="1"/>
  <c r="G425" i="1" l="1"/>
  <c r="H425" i="1"/>
  <c r="H8" i="1" s="1"/>
  <c r="F425" i="1"/>
  <c r="G277" i="1"/>
  <c r="F277" i="1"/>
  <c r="I275" i="1"/>
  <c r="G273" i="1"/>
  <c r="J273" i="1" s="1"/>
  <c r="F273" i="1"/>
  <c r="J277" i="1" l="1"/>
  <c r="I637" i="1"/>
  <c r="I638" i="1"/>
  <c r="I277" i="1"/>
  <c r="I273" i="1"/>
  <c r="H224" i="1" l="1"/>
  <c r="F75" i="1" l="1"/>
  <c r="F95" i="1"/>
  <c r="G95" i="1"/>
  <c r="H95" i="1"/>
  <c r="I98" i="1"/>
  <c r="J95" i="1" l="1"/>
  <c r="J75" i="1"/>
  <c r="I75" i="1"/>
  <c r="I95" i="1"/>
  <c r="J379" i="1" l="1"/>
  <c r="J378" i="1"/>
  <c r="J238" i="1" l="1"/>
  <c r="J235" i="1"/>
  <c r="J566" i="1" l="1"/>
  <c r="I148" i="1" l="1"/>
  <c r="J529" i="1" l="1"/>
  <c r="I524" i="1"/>
  <c r="I500" i="1" l="1"/>
  <c r="I499" i="1"/>
  <c r="H497" i="1"/>
  <c r="J497" i="1" s="1"/>
  <c r="F497" i="1"/>
  <c r="J234" i="1"/>
  <c r="I247" i="1"/>
  <c r="I246" i="1"/>
  <c r="H244" i="1"/>
  <c r="G244" i="1"/>
  <c r="F244" i="1"/>
  <c r="J230" i="1"/>
  <c r="J244" i="1" l="1"/>
  <c r="G452" i="1"/>
  <c r="J227" i="1"/>
  <c r="H452" i="1"/>
  <c r="I497" i="1"/>
  <c r="J226" i="1"/>
  <c r="I244" i="1"/>
  <c r="F224" i="1"/>
  <c r="I226" i="1"/>
  <c r="G224" i="1"/>
  <c r="J224" i="1" s="1"/>
  <c r="J452" i="1" l="1"/>
  <c r="I224" i="1"/>
  <c r="J589" i="1" l="1"/>
  <c r="I589" i="1"/>
  <c r="F582" i="1"/>
  <c r="I593" i="1"/>
  <c r="F591" i="1"/>
  <c r="J591" i="1" l="1"/>
  <c r="I591" i="1"/>
  <c r="I584" i="1"/>
  <c r="I149" i="1"/>
  <c r="F63" i="1" l="1"/>
  <c r="J370" i="1" l="1"/>
  <c r="J369" i="1"/>
  <c r="J218" i="1"/>
  <c r="I215" i="1"/>
  <c r="I214" i="1"/>
  <c r="H212" i="1"/>
  <c r="G212" i="1"/>
  <c r="F212" i="1"/>
  <c r="G187" i="1"/>
  <c r="G186" i="1"/>
  <c r="F187" i="1"/>
  <c r="F182" i="1" s="1"/>
  <c r="F8" i="1" s="1"/>
  <c r="G181" i="1" l="1"/>
  <c r="J186" i="1"/>
  <c r="G182" i="1"/>
  <c r="J187" i="1"/>
  <c r="J212" i="1"/>
  <c r="H179" i="1"/>
  <c r="H113" i="1"/>
  <c r="G113" i="1"/>
  <c r="J219" i="1"/>
  <c r="F113" i="1"/>
  <c r="I210" i="1"/>
  <c r="H216" i="1"/>
  <c r="I212" i="1"/>
  <c r="G216" i="1"/>
  <c r="I218" i="1"/>
  <c r="I219" i="1"/>
  <c r="F216" i="1"/>
  <c r="G208" i="1"/>
  <c r="I211" i="1"/>
  <c r="H208" i="1"/>
  <c r="G571" i="1"/>
  <c r="G570" i="1"/>
  <c r="H655" i="1"/>
  <c r="G655" i="1"/>
  <c r="F655" i="1"/>
  <c r="H635" i="1"/>
  <c r="G635" i="1"/>
  <c r="G8" i="1" l="1"/>
  <c r="J208" i="1"/>
  <c r="J655" i="1"/>
  <c r="J635" i="1"/>
  <c r="J570" i="1"/>
  <c r="J571" i="1"/>
  <c r="H568" i="1"/>
  <c r="F568" i="1"/>
  <c r="I655" i="1"/>
  <c r="G568" i="1"/>
  <c r="F179" i="1"/>
  <c r="I635" i="1"/>
  <c r="G179" i="1"/>
  <c r="J182" i="1"/>
  <c r="J216" i="1"/>
  <c r="J181" i="1"/>
  <c r="I216" i="1"/>
  <c r="I208" i="1"/>
  <c r="I387" i="1"/>
  <c r="I390" i="1"/>
  <c r="I386" i="1"/>
  <c r="I375" i="1"/>
  <c r="I379" i="1"/>
  <c r="I378" i="1"/>
  <c r="I374" i="1"/>
  <c r="I158" i="1"/>
  <c r="I157" i="1"/>
  <c r="H155" i="1"/>
  <c r="G155" i="1"/>
  <c r="F155" i="1"/>
  <c r="J155" i="1" l="1"/>
  <c r="J568" i="1"/>
  <c r="I568" i="1"/>
  <c r="I155" i="1"/>
  <c r="I408" i="1" l="1"/>
  <c r="I407" i="1"/>
  <c r="H405" i="1"/>
  <c r="J405" i="1" s="1"/>
  <c r="F405" i="1"/>
  <c r="I404" i="1"/>
  <c r="I403" i="1"/>
  <c r="H401" i="1"/>
  <c r="J401" i="1" s="1"/>
  <c r="F401" i="1"/>
  <c r="I401" i="1" l="1"/>
  <c r="I405" i="1"/>
  <c r="I243" i="1" l="1"/>
  <c r="I242" i="1"/>
  <c r="H240" i="1"/>
  <c r="G240" i="1"/>
  <c r="F240" i="1"/>
  <c r="J240" i="1" l="1"/>
  <c r="I240" i="1"/>
  <c r="F547" i="1" l="1"/>
  <c r="J516" i="1" l="1"/>
  <c r="I238" i="1" l="1"/>
  <c r="H236" i="1"/>
  <c r="G236" i="1"/>
  <c r="F236" i="1"/>
  <c r="I203" i="1"/>
  <c r="I191" i="1"/>
  <c r="J236" i="1" l="1"/>
  <c r="I236" i="1"/>
  <c r="I370" i="1" l="1"/>
  <c r="H71" i="1" l="1"/>
  <c r="G71" i="1"/>
  <c r="F71" i="1"/>
  <c r="J71" i="1" l="1"/>
  <c r="I71" i="1"/>
  <c r="H167" i="1" l="1"/>
  <c r="G469" i="1" l="1"/>
  <c r="J469" i="1" s="1"/>
  <c r="I21" i="1" l="1"/>
  <c r="I395" i="1" l="1"/>
  <c r="I394" i="1"/>
  <c r="I235" i="1" l="1"/>
  <c r="I223" i="1"/>
  <c r="I222" i="1"/>
  <c r="H220" i="1"/>
  <c r="G220" i="1"/>
  <c r="F220" i="1"/>
  <c r="J220" i="1" l="1"/>
  <c r="I220" i="1"/>
  <c r="G269" i="1" l="1"/>
  <c r="J559" i="1"/>
  <c r="F43" i="1" l="1"/>
  <c r="J65" i="1" l="1"/>
  <c r="I267" i="1" l="1"/>
  <c r="I69" i="1" l="1"/>
  <c r="H67" i="1"/>
  <c r="J67" i="1" s="1"/>
  <c r="F67" i="1"/>
  <c r="I67" i="1" l="1"/>
  <c r="I516" i="1" l="1"/>
  <c r="J515" i="1"/>
  <c r="I515" i="1"/>
  <c r="F513" i="1"/>
  <c r="H513" i="1"/>
  <c r="G513" i="1"/>
  <c r="I513" i="1" l="1"/>
  <c r="J513" i="1"/>
  <c r="I495" i="1" l="1"/>
  <c r="H493" i="1"/>
  <c r="G493" i="1"/>
  <c r="F493" i="1"/>
  <c r="I492" i="1"/>
  <c r="I491" i="1"/>
  <c r="H489" i="1"/>
  <c r="G489" i="1"/>
  <c r="F489" i="1"/>
  <c r="I488" i="1"/>
  <c r="I487" i="1"/>
  <c r="H485" i="1"/>
  <c r="G485" i="1"/>
  <c r="F485" i="1"/>
  <c r="I484" i="1"/>
  <c r="I483" i="1"/>
  <c r="G481" i="1"/>
  <c r="J481" i="1" s="1"/>
  <c r="F481" i="1"/>
  <c r="I479" i="1"/>
  <c r="H477" i="1"/>
  <c r="G477" i="1"/>
  <c r="F477" i="1"/>
  <c r="G171" i="1"/>
  <c r="F171" i="1"/>
  <c r="J485" i="1" l="1"/>
  <c r="J171" i="1"/>
  <c r="O171" i="1"/>
  <c r="J489" i="1"/>
  <c r="J477" i="1"/>
  <c r="J493" i="1"/>
  <c r="I493" i="1"/>
  <c r="I171" i="1"/>
  <c r="J553" i="1"/>
  <c r="J554" i="1"/>
  <c r="F427" i="1"/>
  <c r="I481" i="1"/>
  <c r="H427" i="1"/>
  <c r="H424" i="1" s="1"/>
  <c r="H7" i="1" s="1"/>
  <c r="G427" i="1"/>
  <c r="G424" i="1" s="1"/>
  <c r="I485" i="1"/>
  <c r="I489" i="1"/>
  <c r="I477" i="1"/>
  <c r="G7" i="1" l="1"/>
  <c r="I424" i="1"/>
  <c r="J427" i="1"/>
  <c r="I427" i="1"/>
  <c r="I391" i="1" l="1"/>
  <c r="I18" i="1" l="1"/>
  <c r="I268" i="1"/>
  <c r="I271" i="1"/>
  <c r="H265" i="1"/>
  <c r="G265" i="1"/>
  <c r="J265" i="1" l="1"/>
  <c r="I265" i="1"/>
  <c r="F587" i="1" l="1"/>
  <c r="I587" i="1" l="1"/>
  <c r="I169" i="1"/>
  <c r="H627" i="1" l="1"/>
  <c r="G627" i="1"/>
  <c r="I627" i="1" s="1"/>
  <c r="H619" i="1"/>
  <c r="G619" i="1"/>
  <c r="F619" i="1"/>
  <c r="J619" i="1" l="1"/>
  <c r="I619" i="1"/>
  <c r="J627" i="1"/>
  <c r="F534" i="1"/>
  <c r="G39" i="1" l="1"/>
  <c r="H39" i="1"/>
  <c r="F39" i="1"/>
  <c r="J39" i="1" l="1"/>
  <c r="I66" i="1"/>
  <c r="I65" i="1"/>
  <c r="H63" i="1"/>
  <c r="G63" i="1"/>
  <c r="I62" i="1"/>
  <c r="I61" i="1"/>
  <c r="H59" i="1"/>
  <c r="G59" i="1"/>
  <c r="F59" i="1"/>
  <c r="H35" i="1"/>
  <c r="G35" i="1"/>
  <c r="F35" i="1"/>
  <c r="I34" i="1"/>
  <c r="I33" i="1"/>
  <c r="H31" i="1"/>
  <c r="G31" i="1"/>
  <c r="F31" i="1"/>
  <c r="J31" i="1" l="1"/>
  <c r="J35" i="1"/>
  <c r="J59" i="1"/>
  <c r="J63" i="1"/>
  <c r="I31" i="1"/>
  <c r="I63" i="1"/>
  <c r="I59" i="1"/>
  <c r="I35" i="1"/>
  <c r="H615" i="1"/>
  <c r="G615" i="1"/>
  <c r="F615" i="1"/>
  <c r="J615" i="1" l="1"/>
  <c r="I615" i="1"/>
  <c r="G611" i="1"/>
  <c r="H611" i="1"/>
  <c r="I614" i="1"/>
  <c r="I613" i="1"/>
  <c r="H607" i="1"/>
  <c r="G607" i="1"/>
  <c r="F607" i="1"/>
  <c r="J607" i="1" l="1"/>
  <c r="J611" i="1"/>
  <c r="I607" i="1"/>
  <c r="I207" i="1"/>
  <c r="I611" i="1"/>
  <c r="H204" i="1"/>
  <c r="J204" i="1" s="1"/>
  <c r="I234" i="1"/>
  <c r="G232" i="1"/>
  <c r="H232" i="1"/>
  <c r="F232" i="1"/>
  <c r="I206" i="1"/>
  <c r="F204" i="1"/>
  <c r="J232" i="1" l="1"/>
  <c r="I204" i="1"/>
  <c r="G603" i="1"/>
  <c r="I606" i="1"/>
  <c r="H603" i="1"/>
  <c r="I605" i="1"/>
  <c r="I232" i="1"/>
  <c r="J603" i="1" l="1"/>
  <c r="I603" i="1"/>
  <c r="I476" i="1" l="1"/>
  <c r="J7" i="1" l="1"/>
  <c r="F431" i="1"/>
  <c r="G582" i="1"/>
  <c r="I571" i="1"/>
  <c r="I570" i="1"/>
  <c r="F367" i="1"/>
  <c r="I582" i="1" l="1"/>
  <c r="J587" i="1"/>
  <c r="F396" i="1"/>
  <c r="H582" i="1" l="1"/>
  <c r="J582" i="1" s="1"/>
  <c r="H560" i="1" l="1"/>
  <c r="J560" i="1" s="1"/>
  <c r="F560" i="1"/>
  <c r="F539" i="1" l="1"/>
  <c r="H564" i="1" l="1"/>
  <c r="F564" i="1"/>
  <c r="J564" i="1" l="1"/>
  <c r="G15" i="1"/>
  <c r="H15" i="1"/>
  <c r="F15" i="1"/>
  <c r="J15" i="1" l="1"/>
  <c r="H392" i="1"/>
  <c r="G392" i="1"/>
  <c r="F392" i="1"/>
  <c r="J392" i="1" l="1"/>
  <c r="I392" i="1"/>
  <c r="I369" i="1"/>
  <c r="I566" i="1" l="1"/>
  <c r="I475" i="1" l="1"/>
  <c r="I564" i="1" l="1"/>
  <c r="G435" i="1" l="1"/>
  <c r="H435" i="1"/>
  <c r="G440" i="1"/>
  <c r="H440" i="1"/>
  <c r="J435" i="1" l="1"/>
  <c r="J440" i="1"/>
  <c r="G367" i="1"/>
  <c r="J179" i="1" l="1"/>
  <c r="J12" i="1"/>
  <c r="J13" i="1"/>
  <c r="G465" i="1" l="1"/>
  <c r="J465" i="1" s="1"/>
  <c r="G457" i="1"/>
  <c r="G473" i="1" l="1"/>
  <c r="H473" i="1"/>
  <c r="F473" i="1"/>
  <c r="J473" i="1" l="1"/>
  <c r="I473" i="1"/>
  <c r="I560" i="1"/>
  <c r="G422" i="1" l="1"/>
  <c r="H422" i="1"/>
  <c r="I230" i="1" l="1"/>
  <c r="I202" i="1"/>
  <c r="I199" i="1"/>
  <c r="I198" i="1"/>
  <c r="I194" i="1"/>
  <c r="I190" i="1"/>
  <c r="I187" i="1"/>
  <c r="I186" i="1"/>
  <c r="I170" i="1"/>
  <c r="I154" i="1"/>
  <c r="I153" i="1"/>
  <c r="I58" i="1"/>
  <c r="I57" i="1"/>
  <c r="I54" i="1"/>
  <c r="I53" i="1"/>
  <c r="I49" i="1"/>
  <c r="I46" i="1"/>
  <c r="I45" i="1"/>
  <c r="I41" i="1"/>
  <c r="I30" i="1"/>
  <c r="I29" i="1"/>
  <c r="I25" i="1"/>
  <c r="I17" i="1"/>
  <c r="H556" i="1" l="1"/>
  <c r="G556" i="1"/>
  <c r="F556" i="1"/>
  <c r="J556" i="1" l="1"/>
  <c r="I556" i="1"/>
  <c r="G167" i="1" l="1"/>
  <c r="J167" i="1" s="1"/>
  <c r="F167" i="1"/>
  <c r="I167" i="1" l="1"/>
  <c r="I554" i="1" l="1"/>
  <c r="I553" i="1"/>
  <c r="G551" i="1"/>
  <c r="H551" i="1"/>
  <c r="J551" i="1" l="1"/>
  <c r="I551" i="1"/>
  <c r="I472" i="1"/>
  <c r="I471" i="1"/>
  <c r="I468" i="1"/>
  <c r="I464" i="1"/>
  <c r="I463" i="1"/>
  <c r="I460" i="1"/>
  <c r="I459" i="1"/>
  <c r="I181" i="1" l="1"/>
  <c r="I12" i="1" l="1"/>
  <c r="G151" i="1"/>
  <c r="H151" i="1"/>
  <c r="F151" i="1"/>
  <c r="H269" i="1"/>
  <c r="J269" i="1" s="1"/>
  <c r="F269" i="1"/>
  <c r="G51" i="1"/>
  <c r="H51" i="1"/>
  <c r="F51" i="1"/>
  <c r="H47" i="1"/>
  <c r="J47" i="1" s="1"/>
  <c r="G43" i="1"/>
  <c r="H43" i="1"/>
  <c r="H55" i="1"/>
  <c r="J55" i="1" s="1"/>
  <c r="F55" i="1"/>
  <c r="J151" i="1" l="1"/>
  <c r="J51" i="1"/>
  <c r="J43" i="1"/>
  <c r="I269" i="1"/>
  <c r="H396" i="1"/>
  <c r="I43" i="1"/>
  <c r="I151" i="1"/>
  <c r="I55" i="1"/>
  <c r="I51" i="1"/>
  <c r="I39" i="1"/>
  <c r="G196" i="1"/>
  <c r="H196" i="1"/>
  <c r="G200" i="1"/>
  <c r="H200" i="1"/>
  <c r="G228" i="1"/>
  <c r="H228" i="1"/>
  <c r="F228" i="1"/>
  <c r="F200" i="1"/>
  <c r="G192" i="1"/>
  <c r="H192" i="1"/>
  <c r="F192" i="1"/>
  <c r="G188" i="1"/>
  <c r="H188" i="1"/>
  <c r="F188" i="1"/>
  <c r="G184" i="1"/>
  <c r="H184" i="1"/>
  <c r="F184" i="1"/>
  <c r="J184" i="1" l="1"/>
  <c r="J192" i="1"/>
  <c r="J188" i="1"/>
  <c r="J200" i="1"/>
  <c r="J196" i="1"/>
  <c r="J228" i="1"/>
  <c r="J10" i="1"/>
  <c r="I192" i="1"/>
  <c r="I200" i="1"/>
  <c r="I188" i="1"/>
  <c r="I184" i="1"/>
  <c r="I228" i="1"/>
  <c r="I196" i="1"/>
  <c r="G27" i="1"/>
  <c r="H27" i="1"/>
  <c r="F27" i="1"/>
  <c r="G19" i="1"/>
  <c r="H19" i="1"/>
  <c r="F19" i="1"/>
  <c r="F23" i="1"/>
  <c r="G539" i="1"/>
  <c r="I539" i="1" s="1"/>
  <c r="H539" i="1"/>
  <c r="H526" i="1"/>
  <c r="G526" i="1"/>
  <c r="F526" i="1"/>
  <c r="H522" i="1"/>
  <c r="G522" i="1"/>
  <c r="F522" i="1"/>
  <c r="G461" i="1"/>
  <c r="H461" i="1"/>
  <c r="F461" i="1"/>
  <c r="H457" i="1"/>
  <c r="J457" i="1" s="1"/>
  <c r="F457" i="1"/>
  <c r="F469" i="1"/>
  <c r="F465" i="1"/>
  <c r="J539" i="1" l="1"/>
  <c r="J27" i="1"/>
  <c r="J461" i="1"/>
  <c r="J19" i="1"/>
  <c r="J522" i="1"/>
  <c r="I526" i="1"/>
  <c r="I522" i="1"/>
  <c r="J526" i="1"/>
  <c r="I19" i="1"/>
  <c r="F452" i="1"/>
  <c r="I23" i="1"/>
  <c r="I15" i="1"/>
  <c r="I27" i="1"/>
  <c r="I457" i="1"/>
  <c r="I549" i="1"/>
  <c r="I469" i="1"/>
  <c r="I465" i="1"/>
  <c r="I467" i="1"/>
  <c r="I461" i="1"/>
  <c r="I550" i="1"/>
  <c r="H534" i="1"/>
  <c r="G547" i="1"/>
  <c r="G534" i="1"/>
  <c r="I534" i="1" s="1"/>
  <c r="H547" i="1"/>
  <c r="J547" i="1" l="1"/>
  <c r="J534" i="1"/>
  <c r="I455" i="1"/>
  <c r="I547" i="1"/>
  <c r="I454" i="1" l="1"/>
  <c r="I452" i="1" l="1"/>
  <c r="I116" i="1"/>
  <c r="J116" i="1"/>
  <c r="I440" i="1" l="1"/>
  <c r="I182" i="1" l="1"/>
  <c r="G431" i="1"/>
  <c r="I431" i="1" s="1"/>
  <c r="H431" i="1"/>
  <c r="J431" i="1" l="1"/>
  <c r="I435" i="1"/>
  <c r="F422" i="1"/>
  <c r="J418" i="1" l="1"/>
  <c r="I418" i="1"/>
  <c r="I422" i="1"/>
  <c r="G388" i="1"/>
  <c r="H388" i="1"/>
  <c r="G384" i="1"/>
  <c r="G380" i="1"/>
  <c r="G376" i="1"/>
  <c r="F388" i="1"/>
  <c r="F380" i="1"/>
  <c r="F376" i="1"/>
  <c r="G372" i="1"/>
  <c r="F372" i="1"/>
  <c r="I372" i="1" l="1"/>
  <c r="I376" i="1"/>
  <c r="I384" i="1"/>
  <c r="I388" i="1"/>
  <c r="H384" i="1"/>
  <c r="J384" i="1" s="1"/>
  <c r="I367" i="1"/>
  <c r="H380" i="1" l="1"/>
  <c r="I398" i="1"/>
  <c r="I399" i="1"/>
  <c r="G396" i="1"/>
  <c r="J396" i="1" s="1"/>
  <c r="I396" i="1" l="1"/>
  <c r="H376" i="1" l="1"/>
  <c r="J376" i="1" s="1"/>
  <c r="H372" i="1" l="1"/>
  <c r="J372" i="1" s="1"/>
  <c r="H367" i="1" l="1"/>
  <c r="J367" i="1" l="1"/>
  <c r="F146" i="1" l="1"/>
  <c r="F5" i="1" s="1"/>
  <c r="I179" i="1"/>
  <c r="G146" i="1" l="1"/>
  <c r="H146" i="1"/>
  <c r="J146" i="1" s="1"/>
  <c r="I146" i="1" l="1"/>
  <c r="I115" i="1"/>
  <c r="J106" i="1"/>
  <c r="I106" i="1"/>
  <c r="I107" i="1"/>
  <c r="J115" i="1"/>
  <c r="H5" i="1"/>
  <c r="G5" i="1"/>
  <c r="J5" i="1" l="1"/>
  <c r="J113" i="1"/>
  <c r="I104" i="1"/>
  <c r="J104" i="1"/>
  <c r="I7" i="1"/>
  <c r="J8" i="1"/>
  <c r="I113" i="1"/>
  <c r="I5" i="1" l="1"/>
  <c r="F47" i="1"/>
  <c r="I47" i="1" s="1"/>
  <c r="I10" i="1" l="1"/>
  <c r="I8" i="1" l="1"/>
  <c r="I142" i="1"/>
  <c r="J142" i="1"/>
</calcChain>
</file>

<file path=xl/sharedStrings.xml><?xml version="1.0" encoding="utf-8"?>
<sst xmlns="http://schemas.openxmlformats.org/spreadsheetml/2006/main" count="1078" uniqueCount="390">
  <si>
    <t xml:space="preserve"> N
п/п</t>
  </si>
  <si>
    <t xml:space="preserve"> Наименование государственной программы Российской Федерации</t>
  </si>
  <si>
    <t xml:space="preserve"> Наименование мероприятий 
по Республике Дагестан </t>
  </si>
  <si>
    <t xml:space="preserve">Источники финансирования </t>
  </si>
  <si>
    <t xml:space="preserve">Утвержденный объем финансирования по состоянию на отчетную дату  </t>
  </si>
  <si>
    <t xml:space="preserve">Профинансировано с начала года </t>
  </si>
  <si>
    <t>Освоено с начала года</t>
  </si>
  <si>
    <t xml:space="preserve">Уровень финансирования                                                       %                                     </t>
  </si>
  <si>
    <t>Уровень освоения                                                                                                                                                  %</t>
  </si>
  <si>
    <t>Ответственные за  реализацию мероприятий      программы по Республике Дагестан</t>
  </si>
  <si>
    <t>Примечание</t>
  </si>
  <si>
    <t>Всего</t>
  </si>
  <si>
    <t>в том числе:</t>
  </si>
  <si>
    <t>федеральный бюджет</t>
  </si>
  <si>
    <t>республиканский бюджет</t>
  </si>
  <si>
    <t>В том числе:</t>
  </si>
  <si>
    <t xml:space="preserve"> Наименование  подпрограмм и основных мероприятий </t>
  </si>
  <si>
    <t>1.1.</t>
  </si>
  <si>
    <t>в том числе</t>
  </si>
  <si>
    <t>1.</t>
  </si>
  <si>
    <t>Государственная программа Российской Федерации "Содействие занятости населения"</t>
  </si>
  <si>
    <t>Всего:</t>
  </si>
  <si>
    <t xml:space="preserve"> федеральный бюджет</t>
  </si>
  <si>
    <t xml:space="preserve">республиканский бюджет </t>
  </si>
  <si>
    <t>4.</t>
  </si>
  <si>
    <t>2.</t>
  </si>
  <si>
    <t>Минтруд РД</t>
  </si>
  <si>
    <t>Государственная программа Российской Федерации "Социальная поддержка граждан"</t>
  </si>
  <si>
    <t>Минобрнауки РД</t>
  </si>
  <si>
    <t>5.</t>
  </si>
  <si>
    <t>3.</t>
  </si>
  <si>
    <t>Государственная программа Российской Федерации "Развитие Северо-Кавказского федерального округа"</t>
  </si>
  <si>
    <t xml:space="preserve">     </t>
  </si>
  <si>
    <t>Государственная программа Российской Федерации "Развитие здравоохранения"</t>
  </si>
  <si>
    <t>6.</t>
  </si>
  <si>
    <t>6.1.</t>
  </si>
  <si>
    <t>6.2.</t>
  </si>
  <si>
    <t>6.3.</t>
  </si>
  <si>
    <t>6.4.</t>
  </si>
  <si>
    <t>7.</t>
  </si>
  <si>
    <t>8.</t>
  </si>
  <si>
    <t xml:space="preserve">федеральный бюджет </t>
  </si>
  <si>
    <t>8.1.</t>
  </si>
  <si>
    <t>8.1.1.</t>
  </si>
  <si>
    <t xml:space="preserve">Государственная программа Российской Федерации "Доступная среда" </t>
  </si>
  <si>
    <t xml:space="preserve">Государственная программа Российской Федерации "Развитие лесного хозяйства" </t>
  </si>
  <si>
    <t>Минспорт РД</t>
  </si>
  <si>
    <t>Государственная программа "Развитие транспортной системы"</t>
  </si>
  <si>
    <t>Минсельхозпрод РД</t>
  </si>
  <si>
    <t>9.1.1.</t>
  </si>
  <si>
    <t>9.1.2.</t>
  </si>
  <si>
    <t>9.1.4.</t>
  </si>
  <si>
    <t>9.1.5.</t>
  </si>
  <si>
    <t>9.1.6.</t>
  </si>
  <si>
    <t>10.</t>
  </si>
  <si>
    <t>11.</t>
  </si>
  <si>
    <t>11.1.</t>
  </si>
  <si>
    <t>12.</t>
  </si>
  <si>
    <t>12.1.</t>
  </si>
  <si>
    <t>13.</t>
  </si>
  <si>
    <t>14.1.</t>
  </si>
  <si>
    <t>15.1.</t>
  </si>
  <si>
    <t>16.1.</t>
  </si>
  <si>
    <t>17.1.</t>
  </si>
  <si>
    <t>18.1.</t>
  </si>
  <si>
    <t>20.1.</t>
  </si>
  <si>
    <t>21.1.</t>
  </si>
  <si>
    <t>22.</t>
  </si>
  <si>
    <t>Миннац РД</t>
  </si>
  <si>
    <t>Минкультуры РД</t>
  </si>
  <si>
    <t>4.1.1</t>
  </si>
  <si>
    <t>Государственная программа "Комплексное развитие сельских территорий"</t>
  </si>
  <si>
    <t>Субсидии на поддержку творческой деятельности и техническое оснащение детских и кукольных театров</t>
  </si>
  <si>
    <t>Государственная программа Российской Федерации «Развитие культуры»</t>
  </si>
  <si>
    <t xml:space="preserve"> </t>
  </si>
  <si>
    <t>Федеральный проект "Старшее поколение"</t>
  </si>
  <si>
    <t>1.2.</t>
  </si>
  <si>
    <t>1.3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</si>
  <si>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</si>
  <si>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</si>
  <si>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</si>
  <si>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</si>
  <si>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</si>
  <si>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</si>
  <si>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</si>
  <si>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</si>
  <si>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</si>
  <si>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6.1.1.</t>
  </si>
  <si>
    <t>6.1.2.</t>
  </si>
  <si>
    <t>6.3.1.</t>
  </si>
  <si>
    <t>8.1.2.</t>
  </si>
  <si>
    <t>9.1.7.</t>
  </si>
  <si>
    <t>17.2.</t>
  </si>
  <si>
    <t>20.2.</t>
  </si>
  <si>
    <t>20.3.</t>
  </si>
  <si>
    <t>21.8.</t>
  </si>
  <si>
    <t>22.1.</t>
  </si>
  <si>
    <t>23.1.</t>
  </si>
  <si>
    <t>Всего государственных программ 
Российской Федерации</t>
  </si>
  <si>
    <t xml:space="preserve">Государственная программа Российской Федерации  "Реализация государственной национальной политики" 
 </t>
  </si>
  <si>
    <t>Региональный проект "Комфортная городская среда в Республике Дагестан"</t>
  </si>
  <si>
    <t>Минпромторг РД</t>
  </si>
  <si>
    <t>Минтранс РД,
"Дагавтодор"</t>
  </si>
  <si>
    <t>Минсельхозпрод РД,
Минтранс РД</t>
  </si>
  <si>
    <t xml:space="preserve">Региональный проект "Чистая вода"
</t>
  </si>
  <si>
    <t xml:space="preserve">Развитие центров "Мой бизнес". 
"Акселерация субъектов малого и среднего предпринимательства" </t>
  </si>
  <si>
    <t xml:space="preserve">Развитие центров "Мой бизнес". 
"Создание благоприятных условий для осуществления деятельности самозанятыми гражданами" </t>
  </si>
  <si>
    <t>Развитие центров "Мой бизнес". 
"Создание условий для легкого старта  и комфортного ведения бизнеса"</t>
  </si>
  <si>
    <t>Государственная программа Российской Федерации "Развитие образования"</t>
  </si>
  <si>
    <t>24.1.1.</t>
  </si>
  <si>
    <t>24.2.2.</t>
  </si>
  <si>
    <t>9.</t>
  </si>
  <si>
    <t>тыс. рублей</t>
  </si>
  <si>
    <t xml:space="preserve">Иные межбюджетные трансферты на обеспечение выплат ежемесячного денежного вознаграждения за классное руководство педагогическим работникам государственных образовательных организаций субъектов Российской Федерации </t>
  </si>
  <si>
    <t>Государственная программа Российчской Федерации "Обеспечение доступным и комфортным жильем и коммунальными услугами граждан РФ"</t>
  </si>
  <si>
    <t>Государственная программа Российской Федерации "Развитие сельского хозяйства и регулирование рынков сельскохозяйственной продукции, сырья и продовольствия"</t>
  </si>
  <si>
    <t xml:space="preserve">Государственная программа Российской Федерации "Экономическое развитие и инновационная экономика" </t>
  </si>
  <si>
    <t>Развитие региональных гарантийных организаций</t>
  </si>
  <si>
    <t>Социальное предпринимательство.  "Создание условий для легкого старта  и комфортного ведения бизнеса"</t>
  </si>
  <si>
    <t>Государственная программа Российской Федерации "Развитие физической культуры и спорта"</t>
  </si>
  <si>
    <t>Государственная программа  Российской Федерации  "Развитие оборонно-промышленного комплекса"</t>
  </si>
  <si>
    <t>Государственная программа   Российской Федерации  «Научно - технологическое развитие РФ»</t>
  </si>
  <si>
    <t>Государственная программа   Российской Федерации  «Развитие авиационной промышленности»</t>
  </si>
  <si>
    <t>Государственная программа  Российской Федерации  "Информационное общество"</t>
  </si>
  <si>
    <t>24.</t>
  </si>
  <si>
    <t xml:space="preserve">Государственная программа Российской Федерации "Воспроизводство и использование природных ресурсов" </t>
  </si>
  <si>
    <t>25.</t>
  </si>
  <si>
    <t>26.</t>
  </si>
  <si>
    <t>Государственная программа Российской Федерации  "Развитие судостроения и техники для освоения шельфовых месторождений"</t>
  </si>
  <si>
    <t>23.</t>
  </si>
  <si>
    <t>20.</t>
  </si>
  <si>
    <t>19.</t>
  </si>
  <si>
    <t>18.</t>
  </si>
  <si>
    <t>17.</t>
  </si>
  <si>
    <t>16.</t>
  </si>
  <si>
    <t>14.</t>
  </si>
  <si>
    <t>1.4.</t>
  </si>
  <si>
    <t>3.1.1.</t>
  </si>
  <si>
    <t>1.14.</t>
  </si>
  <si>
    <t>1.15.</t>
  </si>
  <si>
    <t>21.</t>
  </si>
  <si>
    <t>Государственный оборонный заказ (информация по секретке)</t>
  </si>
  <si>
    <t xml:space="preserve"> Ежегодная денежная выплата лицам, награжденным нагрудным знаком «Почетный донор России»</t>
  </si>
  <si>
    <t>Культуртехнические мероприятия</t>
  </si>
  <si>
    <t>8.1.3.</t>
  </si>
  <si>
    <t>8.1.4.</t>
  </si>
  <si>
    <t>8.1.5.</t>
  </si>
  <si>
    <t>10.1.4.</t>
  </si>
  <si>
    <t>10.1.5.</t>
  </si>
  <si>
    <t>Строительство водовода "Кайтаг-Дербент" в г. Дербенте</t>
  </si>
  <si>
    <t>Минтуризм РД</t>
  </si>
  <si>
    <t>Государственная программа "Развитие туризма"</t>
  </si>
  <si>
    <t xml:space="preserve">Проект "Цифровая образовательная среда" </t>
  </si>
  <si>
    <t xml:space="preserve">Создание центров цифрового творчества детей </t>
  </si>
  <si>
    <t>Субсидии на обеспечение образовательных организаций материально - технической базой</t>
  </si>
  <si>
    <t>"Современная школа"</t>
  </si>
  <si>
    <t>6.2.1.</t>
  </si>
  <si>
    <t>6.2.2.</t>
  </si>
  <si>
    <t>"Успех каждого ребенка"</t>
  </si>
  <si>
    <t>Государственная программа Российской Федерации  "Оказание содействия добровольному переселению в Российскую Федерацию со-отечественников, проживающих за рубежом"</t>
  </si>
  <si>
    <t>5.1.</t>
  </si>
  <si>
    <t>5.2.</t>
  </si>
  <si>
    <t>5.3.</t>
  </si>
  <si>
    <t>5.5.</t>
  </si>
  <si>
    <t>5.6.</t>
  </si>
  <si>
    <t>4.1.2</t>
  </si>
  <si>
    <t>4.1.3.</t>
  </si>
  <si>
    <t>6.4.1.</t>
  </si>
  <si>
    <t xml:space="preserve">Минтранс РД,
ГКУ РД "Дагавтодор"
</t>
  </si>
  <si>
    <t>Минтранс РД,
ГКУ "ЦОДД"</t>
  </si>
  <si>
    <t xml:space="preserve">Минтранс РД
</t>
  </si>
  <si>
    <t>Минфин РД</t>
  </si>
  <si>
    <t>Минцифры РД</t>
  </si>
  <si>
    <t xml:space="preserve">Минприроды РД </t>
  </si>
  <si>
    <t>22.2.</t>
  </si>
  <si>
    <t xml:space="preserve"> Единая субвенция бюджетам бюджетной системы РФ</t>
  </si>
  <si>
    <t>6.6.</t>
  </si>
  <si>
    <t>Единовременные компенсационные выплаты учителям, прибывшим в сельскую местность</t>
  </si>
  <si>
    <t>Поддержка спортивных организаций, осуществляющих подготовку резерва для сборных команд  РФ</t>
  </si>
  <si>
    <t>10.1.6.</t>
  </si>
  <si>
    <t>7.1.</t>
  </si>
  <si>
    <t>7.2.</t>
  </si>
  <si>
    <t>7.3.</t>
  </si>
  <si>
    <t>7.4.</t>
  </si>
  <si>
    <t>Подпрограмма "Развитие спорта высших достижений"</t>
  </si>
  <si>
    <t>Подпрограмма "Развитие физической культуры и массового спорта"</t>
  </si>
  <si>
    <t>4.1.4.</t>
  </si>
  <si>
    <t>Предоставление социальных выплат молодым семьям  на приобретение жилья</t>
  </si>
  <si>
    <t xml:space="preserve">Подпрограмма  "Развитие малого и среднего предпринимательства в Республике Дагестан" </t>
  </si>
  <si>
    <t>29.1.</t>
  </si>
  <si>
    <t>Государственная программа Российской Федерации  "Охрана окружающей среды"</t>
  </si>
  <si>
    <t>Минприроды РД</t>
  </si>
  <si>
    <t>Иные межбюджетные трансферты на обеспечение выплат ежемесячного денежного вознаграждения за классное руководство педагогическим работникам государственных образовательных организаций субъектов Российской Федерации (кураторство)</t>
  </si>
  <si>
    <t>1.16</t>
  </si>
  <si>
    <t xml:space="preserve">Создание и функционирование центров образования естественно - научной и технологической направленности </t>
  </si>
  <si>
    <t>Патриотическое воспитание граждан РФ</t>
  </si>
  <si>
    <t xml:space="preserve">Обеспечение деятельности советников директора по воспитанию и взаимодействию с детскими общественными объединениями </t>
  </si>
  <si>
    <t>6.6.2.</t>
  </si>
  <si>
    <t>6.6.3.</t>
  </si>
  <si>
    <t>6.6.4.</t>
  </si>
  <si>
    <t>6.6.5.</t>
  </si>
  <si>
    <t>7.5.</t>
  </si>
  <si>
    <t>Подпрограмма "Информационное государство"</t>
  </si>
  <si>
    <t>Государственная программа Российской Федерации  "Развитие энергетики"</t>
  </si>
  <si>
    <t>Государственная программа  Российской Федерации  "Развитие промышленности и повышение ее конкурентоспособности"</t>
  </si>
  <si>
    <t>Государственная программа Российской Федерации  "Национальная система пространственных данных"</t>
  </si>
  <si>
    <t>Мероприятия по проведению кадастровых работ</t>
  </si>
  <si>
    <t>Субсидии на реконструкцию и капитальный ремонт региональных и муниципальных музеев</t>
  </si>
  <si>
    <t>25.1.</t>
  </si>
  <si>
    <t xml:space="preserve">Выполнение дорожных работ на автомобильных дорогах общего пользования регионального или межмуниципального значения </t>
  </si>
  <si>
    <t>8.1.6.</t>
  </si>
  <si>
    <t>8.1.7.</t>
  </si>
  <si>
    <t>4.2.</t>
  </si>
  <si>
    <t>4.2.1.</t>
  </si>
  <si>
    <t>4.2.2.</t>
  </si>
  <si>
    <t>6.6.1.</t>
  </si>
  <si>
    <t>Минсельхозпрод РД,
Дагветеринария,
Дагвино</t>
  </si>
  <si>
    <t>Дагпредпринимательство</t>
  </si>
  <si>
    <t>Даглесхоз</t>
  </si>
  <si>
    <t>Минэнерго РД</t>
  </si>
  <si>
    <t>7.6.</t>
  </si>
  <si>
    <t xml:space="preserve">  </t>
  </si>
  <si>
    <t>1.17</t>
  </si>
  <si>
    <t>1.18</t>
  </si>
  <si>
    <t xml:space="preserve">Дотация бюджетов субъектов РФ на частичную компенсацию дополнительных расходов </t>
  </si>
  <si>
    <t>18.5.</t>
  </si>
  <si>
    <t>24.2.3.</t>
  </si>
  <si>
    <t>Строительство мусоросортировочного комплекса  в Хасавюртовском, Карабудахкентском и Дербентском районах общей мощностью 950 тыс. тонн в год</t>
  </si>
  <si>
    <t>Обеспечение оказания региональных услуг в электронном виде в субъектах РФ посредством ведомственной информационной системы с применением цифровых регламентов</t>
  </si>
  <si>
    <t xml:space="preserve">Субсидии на создание модельных муниципальных библиотек </t>
  </si>
  <si>
    <t>Субсидии на обеспечение развития и укрепления материально - технической базы домов культуры в населенных пунктах с числом жителей до 50 тыс. человек</t>
  </si>
  <si>
    <t>Субсидии на оснащение региональных и муниципальных театров (численность 300 тыс. человек)</t>
  </si>
  <si>
    <t>Субсидии на техническое оснащение региональных и муниципальных музеев</t>
  </si>
  <si>
    <t>Субсидии на государственную поддержку отрасли культуры 
(господдержка лучших сельских учреждений культуры)</t>
  </si>
  <si>
    <t>Субсидии на государственную поддержку отрасли культуры 
(лучшим работникам сельских учреждений культуры)</t>
  </si>
  <si>
    <t>Государственная поддержка творческой деятельности  и укрепление материально - технической базы муниципальных театров в населенных пунктах с численностью населения до 300 тыс. человек</t>
  </si>
  <si>
    <t>Субсидии  на государственную поддержку отрасли культуры (проведены мероприятия по укомплектованию книжных фондов библиотек)</t>
  </si>
  <si>
    <t>Субсидии на создание школ креативных индустрий</t>
  </si>
  <si>
    <t>16.2.</t>
  </si>
  <si>
    <t>16.3.</t>
  </si>
  <si>
    <t>16.4.</t>
  </si>
  <si>
    <t>16.5.</t>
  </si>
  <si>
    <t>16.6.</t>
  </si>
  <si>
    <t>16.7.</t>
  </si>
  <si>
    <t>16.8.</t>
  </si>
  <si>
    <t>16.9.</t>
  </si>
  <si>
    <t>16.10.</t>
  </si>
  <si>
    <t>16.11.</t>
  </si>
  <si>
    <t>16.12.</t>
  </si>
  <si>
    <t>16.13.</t>
  </si>
  <si>
    <t>16.14.</t>
  </si>
  <si>
    <t>Региональный проект "Развитие отраслей в агропромышленном комплексе"</t>
  </si>
  <si>
    <t>Поддержка проведения агротехнологических работ, повышение уровня экологической безопасности сельскохозяйственного производства, а также повышение плодородия и качества почв</t>
  </si>
  <si>
    <t>Поддержка маточного товарного поголовья овец и коз, в том числе ярок и козочек от года и старше, за исключением племенных животных</t>
  </si>
  <si>
    <t>Поддержка племенного животноводства</t>
  </si>
  <si>
    <t>Развитие семейных ферм и проектов "Агропрогресс"</t>
  </si>
  <si>
    <t>Развитие материально-технической базы сельскохозяйственных потребительских кооперативов</t>
  </si>
  <si>
    <t>Производство овец и коз на убой (в живом весе), реализованных и (или) отгруженных получателями средств на собственную переработку и (или) переработку юридическим лицам и индивидуальным предпринимателям, расположенным на территории РФ</t>
  </si>
  <si>
    <t>Поддержка производства молока</t>
  </si>
  <si>
    <t>Производство и реализация зерновых культур</t>
  </si>
  <si>
    <t>Развитие сельского туризма</t>
  </si>
  <si>
    <t>Стимулирование увеличения производства картофеля и овощей</t>
  </si>
  <si>
    <t>Региональный проект "Стимулирование развития виноградарства и виноделия"</t>
  </si>
  <si>
    <t>Региональный проект "Акселерация субъектов малого и среднего предпринимательства"</t>
  </si>
  <si>
    <t>8.1.8.</t>
  </si>
  <si>
    <t>8.1.9.</t>
  </si>
  <si>
    <t>8.1.10.</t>
  </si>
  <si>
    <t>8.1.11.</t>
  </si>
  <si>
    <t>8.1.12.</t>
  </si>
  <si>
    <t>8.1.13.</t>
  </si>
  <si>
    <t>8.1.14.</t>
  </si>
  <si>
    <t>Строительство (приобретение) жилья на сельских территориях, в том числе путем участия в долевом строительстве жилых домов (квартир)</t>
  </si>
  <si>
    <t>Реализация мероприятий по благоустройству сельских территорий</t>
  </si>
  <si>
    <t>Субсидия на закупку и монтаж оборудования для создания "умных" спортивных площадок</t>
  </si>
  <si>
    <t xml:space="preserve">Активная политика занятости населения и социальная поддержка безработных граждан" </t>
  </si>
  <si>
    <t>2.1.</t>
  </si>
  <si>
    <t xml:space="preserve">Минтруд РД,
Минздрав РД,
Минспорт РД,
Минкультуры РД,
Минобрнауки РД,
</t>
  </si>
  <si>
    <t xml:space="preserve">Ежемесячное пособие в связи с рождением  и воспитанием ребенка </t>
  </si>
  <si>
    <t>Комплекс процессных мероприятий "Предоставление мер государственной поддержки семьям с детьми"</t>
  </si>
  <si>
    <t>Комплекс процессных мероприятий "Предоставление мер государственной поддержки Героям Советского Союза, Героям Российской Федерации, Героям Социалистического Труда, Героям Труда Российской Федерации, полным кавалерам ордена Славы и полным кавалерам ордена Трудовой Славы"</t>
  </si>
  <si>
    <t>Социальная поддержка Героев Советского Союза, Героев Российской Федерации и полных кавалеров ордена Славы</t>
  </si>
  <si>
    <t>Комплекс процессных мероприятий "Предоставление мер социальной поддержки отдельным категориям граждан"</t>
  </si>
  <si>
    <t>Федеральный проект "Содействие субъектам Российской Федерации в реализации адресной социальной поддержки граждан"</t>
  </si>
  <si>
    <t xml:space="preserve">Реализация мероприятий по созданию системы долговременного ухода за гражданами пожилого возраста и инвалидами
</t>
  </si>
  <si>
    <t>5.4.</t>
  </si>
  <si>
    <t>5.7.</t>
  </si>
  <si>
    <t xml:space="preserve">Создание детских технопарков "Кванториум" </t>
  </si>
  <si>
    <t xml:space="preserve">Обновление материально -  технической базы для организации научно - практической деятельности </t>
  </si>
  <si>
    <t xml:space="preserve">Модернизация школьных систем образования </t>
  </si>
  <si>
    <t>6.7.</t>
  </si>
  <si>
    <t>Выполнение  государственных обязательств  по обеспечению жильем отдельных категорий граждан</t>
  </si>
  <si>
    <t xml:space="preserve">Компенсация оплаты взноса на капитальный ремонт общего имущества в многоквартирном доме </t>
  </si>
  <si>
    <t>Комплексная программа  развития авиатранспортной (авиационной) отрасли РФ до 2030 года</t>
  </si>
  <si>
    <t>17.3.</t>
  </si>
  <si>
    <t xml:space="preserve"> «Охрана лесов от пожаров и тушение пожаров »</t>
  </si>
  <si>
    <t xml:space="preserve">«Организация использования, защиты и воспроизводства лесов" </t>
  </si>
  <si>
    <t xml:space="preserve"> «Сохранение лесов»</t>
  </si>
  <si>
    <t>Переоснащение медицинских организаций, оказывающих медицинскую помощь больным с онкологическими заболеваниями</t>
  </si>
  <si>
    <t>Субсидии в целях софинансирования расходных обязательств субъектов Российской Федерации, возникающих при реализации мероприятий по обеспечению детей с сахарным диабетом 1 типа в возрасте от 4-х до 17-ти лет системами непрерывного мониторинга глюкозы</t>
  </si>
  <si>
    <t>Проведение вакцинации против пневмококковой инфекции граждан старше трудоспособного возраста из групп риска, проживающих в организациях социального обслуживания</t>
  </si>
  <si>
    <t>Реализация региональных проектов "Создание единого цифрового контура в здравоохранении на основе единой государственной информационной системы в сфере здравоохранения (ЕГИСЗ)"</t>
  </si>
  <si>
    <t>Субсидии на реализацию мероприятий по предупреждению и борьбе с социально значимыми инфекционными заболеваниями</t>
  </si>
  <si>
    <t>Субсидии в целях развития паллиативной медицинской помощи</t>
  </si>
  <si>
    <t>Субсидии в целях софинансирования расходов, возникающих при оказании гражданам Российской Федерации высокотехнологичной медицинской помощи, не включенной в базовую программу обязательного медицинского страхования</t>
  </si>
  <si>
    <t>Субсидии на единовременные компенсационные выплаты медицинским работникам (врачам, фельдшерам, а также акушеркам и медицинским сестрам фельдшерских и фельдшерско-акушерских пунктов), прибывшим (переехавшим) на работу в сельские населенные пункты, либо рабочие поселки, либо поселки городского типа, либо города с населением до 50 тысяч человек</t>
  </si>
  <si>
    <t>Реализация региональных проектов модернизации первичного звена здравоохранения</t>
  </si>
  <si>
    <t>Обеспечение закупки авиационных работ в целях оказания медицинской помощи</t>
  </si>
  <si>
    <t>Субсидии на оснащение (дооснащение и (или) переоснащение) медицинскими изделиями медицинских организаций, имеющих в своей структуре подразделения, оказывающие медицинскую помощь по медицинской реабилитации</t>
  </si>
  <si>
    <t>Мероприятия ГП РФ "Доступная среда"</t>
  </si>
  <si>
    <t>Ежемесячное денежное вознаграждение за классное руководство (кураторство) педагогическим работникам государственных образовательных организаций субъектов РФ, реализующих образовательные программы среднего профессионального образования, за счет средств резервного фонда Правительства Российской Федерации</t>
  </si>
  <si>
    <t xml:space="preserve">
Дагпереселение</t>
  </si>
  <si>
    <t>Минэкономразвития РД,
администрация 
ГО "город Дербент"</t>
  </si>
  <si>
    <t>6.8.</t>
  </si>
  <si>
    <t xml:space="preserve">Предоставление иного трансферта по подготовке учебников по региональной истории </t>
  </si>
  <si>
    <t>1.19</t>
  </si>
  <si>
    <t xml:space="preserve">Субсидии на обеспечение в амбулаторных условиях противовирусными лекарственными препаратами </t>
  </si>
  <si>
    <t>1.20</t>
  </si>
  <si>
    <t xml:space="preserve">ИМБТ на дооснащение медицинских организаций , оказывающих медицинскую помощь  сельским жителям </t>
  </si>
  <si>
    <t>Предоставление субсидий категориям граждан на покупку и установку газоиспользующего оборудования</t>
  </si>
  <si>
    <t>7.8.</t>
  </si>
  <si>
    <t xml:space="preserve">Реализация мероприятий в области мелиорации земель </t>
  </si>
  <si>
    <t>6.9.</t>
  </si>
  <si>
    <t>Строительство общеобразовательных организаций в Республике Дагестан</t>
  </si>
  <si>
    <t>Дотации (гранты) бюджетам субъектов РФ за достижение показателей деятельности органов исполнительной власти субъектов РФ</t>
  </si>
  <si>
    <t>28.</t>
  </si>
  <si>
    <t>29.</t>
  </si>
  <si>
    <t>28.1.</t>
  </si>
  <si>
    <t>29.2.</t>
  </si>
  <si>
    <t>26.1.</t>
  </si>
  <si>
    <t>26.2.</t>
  </si>
  <si>
    <t>26.3.</t>
  </si>
  <si>
    <t>26.4.</t>
  </si>
  <si>
    <t>Поэтапная ликвидация накопившейся задолженности по обеспечению жилыми помещениями детей-сирот</t>
  </si>
  <si>
    <t>22.3.</t>
  </si>
  <si>
    <t>22.4.</t>
  </si>
  <si>
    <t>Дотации бюджетам субъектов Российской Федерации на премирование победителей Всероссийского конкурса "Лучшая муниципальная практика"</t>
  </si>
  <si>
    <r>
      <t>Уточненные итоги
       реализации мероприятий Республики Дагестан в рамках государственных  программ Российской Федерации на</t>
    </r>
    <r>
      <rPr>
        <b/>
        <sz val="16"/>
        <rFont val="Times New Roman"/>
        <family val="1"/>
        <charset val="204"/>
      </rPr>
      <t xml:space="preserve"> 1  января 2025 года   </t>
    </r>
    <r>
      <rPr>
        <b/>
        <sz val="16"/>
        <color theme="1" tint="4.9989318521683403E-2"/>
        <rFont val="Times New Roman"/>
        <family val="1"/>
        <charset val="204"/>
      </rPr>
      <t xml:space="preserve">  </t>
    </r>
  </si>
  <si>
    <t>Минздрав РД,
Минстрой Дагестана</t>
  </si>
  <si>
    <t>Оснащение оборудованием региональных сосудистых центров 
и первичных сосудистых отделений</t>
  </si>
  <si>
    <t>Субсидии в целях софинансирования расходных обязательств субъектов Российской Федерации, возникающих при реализации мероприятий по обеспечению детей 
с сахарным диабетом 1 типа 
в возрасте от 2-х до 4-х лет системами непрерывного мониторинга глюкозы</t>
  </si>
  <si>
    <t>Обеспечение профилактики развития сердечно-сосудистых заболеваний 
и сердечно-сосудистых осложнений 
у пациентов высокого риска, находящихся на диспансерном наблюдении</t>
  </si>
  <si>
    <t>Иные межбюджетные трансферты
 на реализацию отдельных полномочий 
в области лекарственного обеспечения</t>
  </si>
  <si>
    <t>Субсидии в целях софинансирования расходных обязательств субъектов Российской Федерации, возникающих при реализации мероприятий по проведению массового обследования новорожденных на врожденные 
и (или) наследственные заболевания (расширенный неонатальный скрининг)</t>
  </si>
  <si>
    <t>Федеральный проект "Повышение уровня обеспеченности инвалидов и детей-инвалидов реабилитационными и абилитационными услугами"</t>
  </si>
  <si>
    <t>Формирование системы комплексной реабилитации и абилитации инвалидов, в том числе детей-инвалидов в Республике Дагестан</t>
  </si>
  <si>
    <t>Социальные выплаты безработным гражданам в соответствии с Законом Россйской Федерации 
от 19.04.1991 № 1032-1 
"О занятости населения в РФ"</t>
  </si>
  <si>
    <t xml:space="preserve">Плановый объем финансирования приведен согласно финансовому соглашению 
с учетом средств 
республиканского бюджета Республики Дагестан.
Выплата осуществляется СФР за счет средств ФБ и РБ РД. </t>
  </si>
  <si>
    <t xml:space="preserve"> Ежемесячная денежная выплата  по оплате жилого помещения 
и коммунальных услуг отдельным категориям граждан</t>
  </si>
  <si>
    <t>Единовременные пособия
 и ежемесячные денежные компенсации гражданам при возникновении поствакцинальных осложнений</t>
  </si>
  <si>
    <t>Получение
государственной
социальной помощи на
основании социального
контракта</t>
  </si>
  <si>
    <t>Минэкономразвития РД, Минстрой Дагестана,
Дагпереселение,
Дагпредпринимательство</t>
  </si>
  <si>
    <t>Минстрой Дагестана,
администрация 
ГО "Хасавюрт"</t>
  </si>
  <si>
    <t>Реконструкция внутригородских сетей канализации г. Хасавюрта</t>
  </si>
  <si>
    <t>Реконструкция (модернизация) систем водоотведения г. Дагестанские Огни Республики Дагестан</t>
  </si>
  <si>
    <t xml:space="preserve">Реконструкция улично - дорожной сети с благоустройством и инженерными коммуникациями переселенческого Новолакского района (с. Новокули), подготовка проектной документации </t>
  </si>
  <si>
    <t>Строительство дворца спорта  (с оснащением оборудованием)</t>
  </si>
  <si>
    <t>Строительство набережной 
в г. Дербенте (3 этап)</t>
  </si>
  <si>
    <t>Минстрой Дагестана, администрация 
ГО "город Дербент"</t>
  </si>
  <si>
    <r>
      <rPr>
        <b/>
        <sz val="16"/>
        <color theme="1" tint="4.9989318521683403E-2"/>
        <rFont val="Times New Roman"/>
        <family val="1"/>
        <charset val="204"/>
      </rPr>
      <t>Минобрнауки РД,
Минстрой Дагестана</t>
    </r>
    <r>
      <rPr>
        <sz val="16"/>
        <color theme="1" tint="4.9989318521683403E-2"/>
        <rFont val="Times New Roman"/>
        <family val="1"/>
        <charset val="204"/>
      </rPr>
      <t xml:space="preserve">
</t>
    </r>
  </si>
  <si>
    <t>Проекты Министерства просвещения Российской Федерации</t>
  </si>
  <si>
    <t>Субсидии на организацию бесплатного горячего питания обучающихся, получающих начальное общее образование
 в государственных и муниципальных образовательных организациях</t>
  </si>
  <si>
    <t>Создание современной инфраструктуры для отдыха детей путем возведения некапитальных строений</t>
  </si>
  <si>
    <t>Минстрой Дагестана</t>
  </si>
  <si>
    <t xml:space="preserve">Повышение устойчивости жилых домов, основных объектов и систем жизнеобеспечения в сейсмических районах РФ </t>
  </si>
  <si>
    <t>Поддержка элитного семеноводства и (или) на приобретение семян, произведенных в рамках федеральной научно-технической программы</t>
  </si>
  <si>
    <t>Поддержка производства произведенной шерсти, полученной от тонкорунных и полутонкорунных пород овец, реализованной и (или) отгруженной получателями средств на собственную переработку и (или) переработку юридическим лицам и индивидуальным предпринимателям, расположенным на территории РФ</t>
  </si>
  <si>
    <t>Поддержка производства продукции плодово-ягодных насаждений, включая посадочный материал, закладку и уход за многолетними насаждениями (кроме виноградников), питомники</t>
  </si>
  <si>
    <t>Развитие Центра координации поддержки экспортно ориентированных субъектов малого и среднего предпринимательства</t>
  </si>
  <si>
    <t>Возмещение части затрат промышленных предприятий, связанных с приобретением нового оборудования</t>
  </si>
  <si>
    <t>Минимущество Дагестана</t>
  </si>
  <si>
    <t>Субсидии на государственную поддержку отрасли культуры 
(оснащены образовательные учреждения в сфере культуры музыкальными инструментами)</t>
  </si>
  <si>
    <t xml:space="preserve"> Субсидии на развитие сети учреждений культурно - досугового типа (построены и отремонтированы культурно - досуговые организации в сельской местности)</t>
  </si>
  <si>
    <t>Субсидии на государственную поддержку отрасли культуры 
(приобретены передвижные многофункциональные культурные центры для обсуживания сельского населения)</t>
  </si>
  <si>
    <t xml:space="preserve">«Обеспечение деятельности государственного органа и подведомственных учреждений" </t>
  </si>
  <si>
    <t xml:space="preserve">Предоставление и распределение единой субсидии из федерального бюджета бюджетам субъектов РФ на государственную поддержку проектов, направленных на развитие туризма </t>
  </si>
  <si>
    <t>Предоставление и распределение в 2023 и 2024 годах субсидий из федерального бюджета бюджетам субъектов Российской Федерации на государственную поддержку инвестиционных проектов</t>
  </si>
  <si>
    <t xml:space="preserve">Реконструкция, капитальный ремонт и контракты жизненного цикла автомобильных дорог и искусственных сооружений республиканского и межмуниципального значения </t>
  </si>
  <si>
    <t>Внедрение интеллектуальных транспортных систем, предусматривающих автоматизацию процессов управления дорожным движением</t>
  </si>
  <si>
    <t>Государственная программа "Развитие федеративных отношений и создание условий для эффективного 
и ответственного управления региональными и муниципальными финансами</t>
  </si>
  <si>
    <t>Капитальный ремонт защитных водооградительных валов  по правому берегу р.Терек выше Каргалинского гидроузла, Бабаюртовский район, РД</t>
  </si>
  <si>
    <t>Капитальный ремонт защитных водооградительных валов  по правому берегу р.Терек, ПК 40 - Пк 200, Бабаюртовский район, РД</t>
  </si>
  <si>
    <t>Капитальный ремонт защитных водооградительных валов  по правому берегу р.Терек вПК 360 - Пк 500, Бабаюртовский район, РД</t>
  </si>
  <si>
    <t>Мероприятия, связанные
 с субсидированием затрат на выполнение комплексных проектов  по разработке, созданию и внедрению в серийное производство судового комплектующего оборудования</t>
  </si>
  <si>
    <t>Государственная программа Российской Федерации  "Эффективное вовлечение в оборот земель сельскохозяйственного назначения и развитие мелиоративного комплекса Российской Федерации"</t>
  </si>
  <si>
    <t>Строительство, реконструкция
 и техническое перевооружение мелиоративных систем общего
 и индивидуального пользования
 и отдельно расположенных гидротехнических сооружений</t>
  </si>
  <si>
    <t>Агролесомелиоративные 
и фитомелиоративные мероприятия на Черных землях и Кизлярских пастбищах</t>
  </si>
  <si>
    <t>Предоставление субсидий юридическим лицам и индивидуальным предпринимателям, реализующим инвестиционные проекты по строительству объектов зарядной инфраструктуры для быстрой зарядки электрического автомобильного транспорта</t>
  </si>
  <si>
    <t>Строительство очистных сооружений канализации в г. Дагестанские Огни Республики Дагестан</t>
  </si>
  <si>
    <t>Минстрой Дагестана, администрация 
ГО "Дагестанские Огни"</t>
  </si>
  <si>
    <t xml:space="preserve">Поддержка сельскохозяйственного страхования в области растениеводства и (или) животноводства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</si>
</sst>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₽_-;\-* #,##0.00\ _₽_-;_-* &quot;-&quot;??\ _₽_-;_-@_-"/>
    <numFmt numFmtId="165" formatCode="#,##0.0"/>
    <numFmt numFmtId="166" formatCode="#,##0.00_р_."/>
    <numFmt numFmtId="167" formatCode="0.0"/>
    <numFmt numFmtId="168" formatCode="#,##0.000"/>
  </numFmts>
  <fonts count="5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color rgb="FF000000"/>
      <name val="Arial Cyr"/>
    </font>
    <font>
      <sz val="11"/>
      <color rgb="FFFF0000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b/>
      <sz val="14"/>
      <color rgb="FFFF0000"/>
      <name val="Times New Roman"/>
      <family val="1"/>
      <charset val="204"/>
    </font>
    <font>
      <b/>
      <sz val="16"/>
      <color theme="1" tint="4.9989318521683403E-2"/>
      <name val="Times New Roman"/>
      <family val="1"/>
      <charset val="204"/>
    </font>
    <font>
      <sz val="16"/>
      <color theme="1" tint="4.9989318521683403E-2"/>
      <name val="Times New Roman"/>
      <family val="1"/>
      <charset val="204"/>
    </font>
    <font>
      <sz val="14"/>
      <color theme="1" tint="4.9989318521683403E-2"/>
      <name val="Calibri"/>
      <family val="2"/>
      <charset val="204"/>
      <scheme val="minor"/>
    </font>
    <font>
      <b/>
      <sz val="14"/>
      <color theme="1" tint="4.9989318521683403E-2"/>
      <name val="Times New Roman"/>
      <family val="1"/>
      <charset val="204"/>
    </font>
    <font>
      <b/>
      <i/>
      <sz val="16"/>
      <color theme="1" tint="4.9989318521683403E-2"/>
      <name val="Times New Roman"/>
      <family val="1"/>
      <charset val="204"/>
    </font>
    <font>
      <b/>
      <sz val="16"/>
      <color theme="1" tint="4.9989318521683403E-2"/>
      <name val="Calibri"/>
      <family val="2"/>
      <charset val="204"/>
      <scheme val="minor"/>
    </font>
    <font>
      <sz val="16"/>
      <color theme="1" tint="4.9989318521683403E-2"/>
      <name val="Calibri"/>
      <family val="2"/>
      <charset val="204"/>
      <scheme val="minor"/>
    </font>
    <font>
      <i/>
      <sz val="16"/>
      <color theme="1" tint="4.9989318521683403E-2"/>
      <name val="Times New Roman"/>
      <family val="1"/>
      <charset val="204"/>
    </font>
    <font>
      <sz val="11"/>
      <color theme="1" tint="4.9989318521683403E-2"/>
      <name val="Calibri"/>
      <family val="2"/>
      <charset val="204"/>
      <scheme val="minor"/>
    </font>
    <font>
      <sz val="15"/>
      <color theme="1" tint="4.9989318521683403E-2"/>
      <name val="Times New Roman"/>
      <family val="1"/>
      <charset val="204"/>
    </font>
    <font>
      <b/>
      <i/>
      <sz val="11"/>
      <color theme="1" tint="4.9989318521683403E-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4"/>
      <color theme="1" tint="4.9989318521683403E-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9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85">
    <xf numFmtId="0" fontId="0" fillId="0" borderId="0"/>
    <xf numFmtId="0" fontId="1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25" fillId="0" borderId="13">
      <alignment horizontal="left" vertical="top" wrapText="1"/>
    </xf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4" applyNumberFormat="0" applyAlignment="0" applyProtection="0"/>
    <xf numFmtId="0" fontId="11" fillId="20" borderId="5" applyNumberFormat="0" applyAlignment="0" applyProtection="0"/>
    <xf numFmtId="0" fontId="12" fillId="20" borderId="4" applyNumberFormat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21" borderId="10" applyNumberFormat="0" applyAlignment="0" applyProtection="0"/>
    <xf numFmtId="0" fontId="18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20" fillId="3" borderId="0" applyNumberFormat="0" applyBorder="0" applyAlignment="0" applyProtection="0"/>
    <xf numFmtId="0" fontId="21" fillId="0" borderId="0" applyNumberFormat="0" applyFill="0" applyBorder="0" applyAlignment="0" applyProtection="0"/>
    <xf numFmtId="0" fontId="7" fillId="23" borderId="11" applyNumberFormat="0" applyFont="0" applyAlignment="0" applyProtection="0"/>
    <xf numFmtId="0" fontId="22" fillId="0" borderId="12" applyNumberFormat="0" applyFill="0" applyAlignment="0" applyProtection="0"/>
    <xf numFmtId="0" fontId="23" fillId="0" borderId="0" applyNumberFormat="0" applyFill="0" applyBorder="0" applyAlignment="0" applyProtection="0"/>
    <xf numFmtId="0" fontId="24" fillId="4" borderId="0" applyNumberFormat="0" applyBorder="0" applyAlignment="0" applyProtection="0"/>
    <xf numFmtId="9" fontId="1" fillId="0" borderId="0" applyFont="0" applyFill="0" applyBorder="0" applyAlignment="0" applyProtection="0"/>
    <xf numFmtId="0" fontId="48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4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8" fillId="11" borderId="0" applyNumberFormat="0" applyBorder="0" applyAlignment="0" applyProtection="0"/>
    <xf numFmtId="0" fontId="8" fillId="8" borderId="0" applyNumberFormat="0" applyBorder="0" applyAlignment="0" applyProtection="0"/>
    <xf numFmtId="0" fontId="8" fillId="5" borderId="0" applyNumberFormat="0" applyBorder="0" applyAlignment="0" applyProtection="0"/>
    <xf numFmtId="0" fontId="8" fillId="10" borderId="0" applyNumberFormat="0" applyBorder="0" applyAlignment="0" applyProtection="0"/>
    <xf numFmtId="0" fontId="8" fillId="9" borderId="0" applyNumberFormat="0" applyBorder="0" applyAlignment="0" applyProtection="0"/>
    <xf numFmtId="0" fontId="8" fillId="8" borderId="0" applyNumberFormat="0" applyBorder="0" applyAlignment="0" applyProtection="0"/>
    <xf numFmtId="0" fontId="8" fillId="7" borderId="0" applyNumberFormat="0" applyBorder="0" applyAlignment="0" applyProtection="0"/>
    <xf numFmtId="0" fontId="8" fillId="6" borderId="0" applyNumberFormat="0" applyBorder="0" applyAlignment="0" applyProtection="0"/>
    <xf numFmtId="0" fontId="8" fillId="5" borderId="0" applyNumberFormat="0" applyBorder="0" applyAlignment="0" applyProtection="0"/>
    <xf numFmtId="0" fontId="8" fillId="4" borderId="0" applyNumberFormat="0" applyBorder="0" applyAlignment="0" applyProtection="0"/>
    <xf numFmtId="0" fontId="8" fillId="3" borderId="0" applyNumberFormat="0" applyBorder="0" applyAlignment="0" applyProtection="0"/>
    <xf numFmtId="0" fontId="8" fillId="2" borderId="0" applyNumberFormat="0" applyBorder="0" applyAlignment="0" applyProtection="0"/>
  </cellStyleXfs>
  <cellXfs count="311">
    <xf numFmtId="0" fontId="0" fillId="0" borderId="0" xfId="0"/>
    <xf numFmtId="0" fontId="30" fillId="0" borderId="1" xfId="0" applyFont="1" applyBorder="1" applyAlignment="1">
      <alignment vertical="top" wrapText="1"/>
    </xf>
    <xf numFmtId="0" fontId="31" fillId="0" borderId="1" xfId="0" applyFont="1" applyBorder="1"/>
    <xf numFmtId="0" fontId="31" fillId="0" borderId="1" xfId="0" applyFont="1" applyBorder="1" applyAlignment="1">
      <alignment vertical="top"/>
    </xf>
    <xf numFmtId="0" fontId="40" fillId="0" borderId="1" xfId="0" applyFont="1" applyBorder="1" applyAlignment="1">
      <alignment horizontal="left" vertical="top"/>
    </xf>
    <xf numFmtId="4" fontId="31" fillId="0" borderId="1" xfId="0" applyNumberFormat="1" applyFont="1" applyBorder="1" applyAlignment="1">
      <alignment horizontal="center" vertical="center"/>
    </xf>
    <xf numFmtId="4" fontId="31" fillId="0" borderId="1" xfId="0" applyNumberFormat="1" applyFont="1" applyBorder="1" applyAlignment="1">
      <alignment horizontal="center" vertical="center" wrapText="1"/>
    </xf>
    <xf numFmtId="0" fontId="26" fillId="0" borderId="0" xfId="0" applyFont="1"/>
    <xf numFmtId="0" fontId="5" fillId="0" borderId="0" xfId="0" applyFont="1"/>
    <xf numFmtId="4" fontId="0" fillId="0" borderId="0" xfId="0" applyNumberFormat="1"/>
    <xf numFmtId="0" fontId="5" fillId="0" borderId="0" xfId="0" applyFont="1" applyAlignment="1">
      <alignment horizontal="center"/>
    </xf>
    <xf numFmtId="0" fontId="30" fillId="0" borderId="1" xfId="0" applyFont="1" applyBorder="1"/>
    <xf numFmtId="0" fontId="28" fillId="0" borderId="0" xfId="0" applyFont="1"/>
    <xf numFmtId="0" fontId="6" fillId="0" borderId="0" xfId="0" applyFont="1"/>
    <xf numFmtId="0" fontId="0" fillId="0" borderId="1" xfId="0" applyBorder="1"/>
    <xf numFmtId="0" fontId="41" fillId="0" borderId="0" xfId="0" applyFont="1"/>
    <xf numFmtId="0" fontId="34" fillId="0" borderId="1" xfId="0" applyFont="1" applyBorder="1" applyAlignment="1">
      <alignment vertical="top"/>
    </xf>
    <xf numFmtId="0" fontId="38" fillId="0" borderId="1" xfId="0" applyFont="1" applyBorder="1" applyAlignment="1">
      <alignment horizontal="left" vertical="top"/>
    </xf>
    <xf numFmtId="4" fontId="30" fillId="0" borderId="1" xfId="0" applyNumberFormat="1" applyFont="1" applyBorder="1" applyAlignment="1">
      <alignment horizontal="center" vertical="center" wrapText="1"/>
    </xf>
    <xf numFmtId="165" fontId="30" fillId="0" borderId="1" xfId="0" applyNumberFormat="1" applyFont="1" applyBorder="1" applyAlignment="1">
      <alignment horizontal="center" vertical="center"/>
    </xf>
    <xf numFmtId="165" fontId="31" fillId="0" borderId="1" xfId="0" applyNumberFormat="1" applyFont="1" applyBorder="1" applyAlignment="1">
      <alignment horizontal="center" vertical="center" wrapText="1"/>
    </xf>
    <xf numFmtId="165" fontId="30" fillId="0" borderId="1" xfId="0" applyNumberFormat="1" applyFont="1" applyBorder="1" applyAlignment="1">
      <alignment horizontal="center" vertical="center" wrapText="1"/>
    </xf>
    <xf numFmtId="165" fontId="31" fillId="0" borderId="1" xfId="0" applyNumberFormat="1" applyFont="1" applyBorder="1" applyAlignment="1">
      <alignment horizontal="center" vertical="center"/>
    </xf>
    <xf numFmtId="165" fontId="31" fillId="0" borderId="1" xfId="2" applyNumberFormat="1" applyFont="1" applyFill="1" applyBorder="1" applyAlignment="1">
      <alignment horizontal="center" vertical="center" wrapText="1"/>
    </xf>
    <xf numFmtId="165" fontId="31" fillId="0" borderId="1" xfId="2" applyNumberFormat="1" applyFont="1" applyFill="1" applyBorder="1" applyAlignment="1">
      <alignment horizontal="center" vertical="center"/>
    </xf>
    <xf numFmtId="0" fontId="31" fillId="0" borderId="1" xfId="0" applyFont="1" applyBorder="1" applyAlignment="1">
      <alignment vertical="center"/>
    </xf>
    <xf numFmtId="0" fontId="37" fillId="0" borderId="1" xfId="0" applyFont="1" applyBorder="1" applyAlignment="1">
      <alignment vertical="center"/>
    </xf>
    <xf numFmtId="165" fontId="31" fillId="0" borderId="1" xfId="3" applyNumberFormat="1" applyFont="1" applyFill="1" applyBorder="1" applyAlignment="1">
      <alignment horizontal="center" vertical="center"/>
    </xf>
    <xf numFmtId="4" fontId="31" fillId="0" borderId="1" xfId="0" applyNumberFormat="1" applyFont="1" applyBorder="1" applyAlignment="1">
      <alignment vertical="top" wrapText="1"/>
    </xf>
    <xf numFmtId="0" fontId="31" fillId="0" borderId="1" xfId="1" applyFont="1" applyBorder="1" applyAlignment="1">
      <alignment vertical="top"/>
    </xf>
    <xf numFmtId="0" fontId="31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left" vertical="top" wrapText="1"/>
    </xf>
    <xf numFmtId="0" fontId="34" fillId="0" borderId="1" xfId="0" applyFont="1" applyBorder="1" applyAlignment="1">
      <alignment horizontal="left" vertical="top" wrapText="1"/>
    </xf>
    <xf numFmtId="0" fontId="31" fillId="0" borderId="1" xfId="0" applyFont="1" applyBorder="1" applyAlignment="1">
      <alignment horizontal="left" vertical="top" wrapText="1"/>
    </xf>
    <xf numFmtId="0" fontId="31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/>
    </xf>
    <xf numFmtId="0" fontId="30" fillId="0" borderId="1" xfId="0" applyFont="1" applyBorder="1" applyAlignment="1">
      <alignment horizontal="center" vertical="top" wrapText="1"/>
    </xf>
    <xf numFmtId="0" fontId="31" fillId="0" borderId="1" xfId="0" applyFont="1" applyBorder="1" applyAlignment="1">
      <alignment horizontal="center"/>
    </xf>
    <xf numFmtId="0" fontId="30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left" vertical="top"/>
    </xf>
    <xf numFmtId="0" fontId="34" fillId="0" borderId="1" xfId="0" applyFont="1" applyBorder="1" applyAlignment="1">
      <alignment horizontal="left" vertical="top"/>
    </xf>
    <xf numFmtId="0" fontId="31" fillId="0" borderId="15" xfId="0" applyFont="1" applyBorder="1" applyAlignment="1">
      <alignment vertical="top" wrapText="1"/>
    </xf>
    <xf numFmtId="0" fontId="41" fillId="0" borderId="15" xfId="0" applyFont="1" applyBorder="1" applyAlignment="1">
      <alignment horizontal="center"/>
    </xf>
    <xf numFmtId="0" fontId="3" fillId="0" borderId="0" xfId="0" applyFont="1" applyAlignment="1">
      <alignment horizontal="center" vertical="top" wrapText="1"/>
    </xf>
    <xf numFmtId="0" fontId="31" fillId="0" borderId="1" xfId="0" applyFont="1" applyBorder="1" applyAlignment="1">
      <alignment horizontal="center" vertical="top" wrapText="1"/>
    </xf>
    <xf numFmtId="0" fontId="30" fillId="0" borderId="1" xfId="0" applyFont="1" applyBorder="1" applyAlignment="1">
      <alignment horizontal="center" vertical="top"/>
    </xf>
    <xf numFmtId="166" fontId="31" fillId="0" borderId="1" xfId="0" applyNumberFormat="1" applyFont="1" applyBorder="1" applyAlignment="1">
      <alignment horizontal="center" vertical="top" wrapText="1"/>
    </xf>
    <xf numFmtId="0" fontId="33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top"/>
    </xf>
    <xf numFmtId="0" fontId="34" fillId="0" borderId="15" xfId="0" applyFont="1" applyBorder="1" applyAlignment="1">
      <alignment horizontal="center" vertical="top"/>
    </xf>
    <xf numFmtId="0" fontId="31" fillId="0" borderId="1" xfId="0" applyFont="1" applyBorder="1" applyAlignment="1">
      <alignment vertical="top" wrapText="1"/>
    </xf>
    <xf numFmtId="0" fontId="37" fillId="0" borderId="1" xfId="0" applyFont="1" applyBorder="1" applyAlignment="1">
      <alignment horizontal="center"/>
    </xf>
    <xf numFmtId="9" fontId="31" fillId="0" borderId="1" xfId="3" applyFont="1" applyFill="1" applyBorder="1" applyAlignment="1">
      <alignment horizontal="center" wrapText="1"/>
    </xf>
    <xf numFmtId="9" fontId="30" fillId="0" borderId="1" xfId="3" applyFont="1" applyFill="1" applyBorder="1" applyAlignment="1">
      <alignment horizontal="center" wrapText="1"/>
    </xf>
    <xf numFmtId="0" fontId="30" fillId="24" borderId="1" xfId="0" applyFont="1" applyFill="1" applyBorder="1" applyAlignment="1">
      <alignment vertical="top" wrapText="1"/>
    </xf>
    <xf numFmtId="165" fontId="30" fillId="24" borderId="1" xfId="2" applyNumberFormat="1" applyFont="1" applyFill="1" applyBorder="1" applyAlignment="1">
      <alignment horizontal="center" vertical="center"/>
    </xf>
    <xf numFmtId="165" fontId="30" fillId="24" borderId="1" xfId="0" applyNumberFormat="1" applyFont="1" applyFill="1" applyBorder="1" applyAlignment="1">
      <alignment horizontal="center" vertical="center"/>
    </xf>
    <xf numFmtId="0" fontId="0" fillId="24" borderId="0" xfId="0" applyFill="1"/>
    <xf numFmtId="4" fontId="30" fillId="24" borderId="1" xfId="0" applyNumberFormat="1" applyFont="1" applyFill="1" applyBorder="1" applyAlignment="1">
      <alignment horizontal="center" vertical="center"/>
    </xf>
    <xf numFmtId="4" fontId="0" fillId="24" borderId="0" xfId="0" applyNumberFormat="1" applyFill="1"/>
    <xf numFmtId="0" fontId="30" fillId="24" borderId="1" xfId="0" applyFont="1" applyFill="1" applyBorder="1" applyAlignment="1">
      <alignment horizontal="center" vertical="top"/>
    </xf>
    <xf numFmtId="0" fontId="34" fillId="24" borderId="1" xfId="0" applyFont="1" applyFill="1" applyBorder="1" applyAlignment="1">
      <alignment horizontal="left" vertical="top" wrapText="1"/>
    </xf>
    <xf numFmtId="0" fontId="31" fillId="24" borderId="1" xfId="0" applyFont="1" applyFill="1" applyBorder="1" applyAlignment="1">
      <alignment horizontal="left" vertical="top" wrapText="1"/>
    </xf>
    <xf numFmtId="0" fontId="31" fillId="24" borderId="1" xfId="0" applyFont="1" applyFill="1" applyBorder="1" applyAlignment="1">
      <alignment horizontal="center" vertical="center" wrapText="1"/>
    </xf>
    <xf numFmtId="0" fontId="36" fillId="24" borderId="1" xfId="0" applyFont="1" applyFill="1" applyBorder="1" applyAlignment="1">
      <alignment horizontal="center"/>
    </xf>
    <xf numFmtId="0" fontId="26" fillId="24" borderId="0" xfId="0" applyFont="1" applyFill="1"/>
    <xf numFmtId="0" fontId="30" fillId="24" borderId="1" xfId="0" applyFont="1" applyFill="1" applyBorder="1" applyAlignment="1">
      <alignment horizontal="left" vertical="top" wrapText="1"/>
    </xf>
    <xf numFmtId="4" fontId="30" fillId="24" borderId="1" xfId="0" applyNumberFormat="1" applyFont="1" applyFill="1" applyBorder="1" applyAlignment="1">
      <alignment horizontal="center" vertical="center" wrapText="1"/>
    </xf>
    <xf numFmtId="165" fontId="30" fillId="24" borderId="1" xfId="2" applyNumberFormat="1" applyFont="1" applyFill="1" applyBorder="1" applyAlignment="1">
      <alignment horizontal="center" vertical="center" wrapText="1"/>
    </xf>
    <xf numFmtId="165" fontId="30" fillId="24" borderId="1" xfId="0" applyNumberFormat="1" applyFont="1" applyFill="1" applyBorder="1" applyAlignment="1">
      <alignment horizontal="center" vertical="center" wrapText="1"/>
    </xf>
    <xf numFmtId="0" fontId="30" fillId="24" borderId="1" xfId="0" applyFont="1" applyFill="1" applyBorder="1" applyAlignment="1">
      <alignment horizontal="left" vertical="top"/>
    </xf>
    <xf numFmtId="0" fontId="2" fillId="24" borderId="0" xfId="0" applyFont="1" applyFill="1"/>
    <xf numFmtId="0" fontId="30" fillId="24" borderId="1" xfId="0" applyFont="1" applyFill="1" applyBorder="1" applyAlignment="1">
      <alignment vertical="top"/>
    </xf>
    <xf numFmtId="0" fontId="30" fillId="24" borderId="1" xfId="1" applyFont="1" applyFill="1" applyBorder="1" applyAlignment="1">
      <alignment vertical="top"/>
    </xf>
    <xf numFmtId="167" fontId="30" fillId="24" borderId="1" xfId="0" applyNumberFormat="1" applyFont="1" applyFill="1" applyBorder="1" applyAlignment="1">
      <alignment horizontal="center" vertical="center" wrapText="1"/>
    </xf>
    <xf numFmtId="4" fontId="35" fillId="24" borderId="1" xfId="0" applyNumberFormat="1" applyFont="1" applyFill="1" applyBorder="1" applyAlignment="1">
      <alignment horizontal="center" vertical="center"/>
    </xf>
    <xf numFmtId="165" fontId="35" fillId="24" borderId="1" xfId="2" applyNumberFormat="1" applyFont="1" applyFill="1" applyBorder="1" applyAlignment="1">
      <alignment horizontal="center" vertical="center"/>
    </xf>
    <xf numFmtId="165" fontId="35" fillId="24" borderId="1" xfId="0" applyNumberFormat="1" applyFont="1" applyFill="1" applyBorder="1" applyAlignment="1">
      <alignment horizontal="center" vertical="center"/>
    </xf>
    <xf numFmtId="165" fontId="30" fillId="0" borderId="1" xfId="2" applyNumberFormat="1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0" fontId="43" fillId="0" borderId="0" xfId="0" applyFont="1"/>
    <xf numFmtId="165" fontId="31" fillId="24" borderId="1" xfId="0" applyNumberFormat="1" applyFont="1" applyFill="1" applyBorder="1" applyAlignment="1">
      <alignment horizontal="center" vertical="center"/>
    </xf>
    <xf numFmtId="0" fontId="37" fillId="0" borderId="1" xfId="0" applyFont="1" applyBorder="1" applyAlignment="1">
      <alignment horizontal="left" vertical="top" wrapText="1"/>
    </xf>
    <xf numFmtId="167" fontId="31" fillId="0" borderId="1" xfId="0" applyNumberFormat="1" applyFont="1" applyBorder="1" applyAlignment="1">
      <alignment horizontal="center" vertical="center" wrapText="1"/>
    </xf>
    <xf numFmtId="165" fontId="0" fillId="0" borderId="0" xfId="0" applyNumberFormat="1"/>
    <xf numFmtId="4" fontId="31" fillId="0" borderId="17" xfId="0" applyNumberFormat="1" applyFont="1" applyBorder="1" applyAlignment="1">
      <alignment horizontal="center" vertical="center" wrapText="1"/>
    </xf>
    <xf numFmtId="168" fontId="31" fillId="0" borderId="1" xfId="0" applyNumberFormat="1" applyFont="1" applyBorder="1" applyAlignment="1">
      <alignment horizontal="center" vertical="center" wrapText="1"/>
    </xf>
    <xf numFmtId="167" fontId="30" fillId="25" borderId="1" xfId="0" applyNumberFormat="1" applyFont="1" applyFill="1" applyBorder="1" applyAlignment="1">
      <alignment horizontal="center" vertical="center" wrapText="1"/>
    </xf>
    <xf numFmtId="165" fontId="45" fillId="25" borderId="1" xfId="0" applyNumberFormat="1" applyFont="1" applyFill="1" applyBorder="1" applyAlignment="1">
      <alignment horizontal="center" vertical="center"/>
    </xf>
    <xf numFmtId="165" fontId="45" fillId="25" borderId="1" xfId="0" applyNumberFormat="1" applyFont="1" applyFill="1" applyBorder="1" applyAlignment="1">
      <alignment horizontal="center" vertical="center" wrapText="1"/>
    </xf>
    <xf numFmtId="165" fontId="45" fillId="25" borderId="2" xfId="0" applyNumberFormat="1" applyFont="1" applyFill="1" applyBorder="1" applyAlignment="1">
      <alignment horizontal="center" vertical="center"/>
    </xf>
    <xf numFmtId="165" fontId="45" fillId="25" borderId="0" xfId="0" applyNumberFormat="1" applyFont="1" applyFill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165" fontId="31" fillId="24" borderId="1" xfId="0" applyNumberFormat="1" applyFont="1" applyFill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29" fillId="24" borderId="1" xfId="0" applyFont="1" applyFill="1" applyBorder="1" applyAlignment="1">
      <alignment horizontal="center" vertical="center"/>
    </xf>
    <xf numFmtId="0" fontId="46" fillId="0" borderId="1" xfId="0" applyFont="1" applyBorder="1" applyAlignment="1">
      <alignment horizontal="center" vertical="center"/>
    </xf>
    <xf numFmtId="49" fontId="46" fillId="0" borderId="1" xfId="0" applyNumberFormat="1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 wrapText="1"/>
    </xf>
    <xf numFmtId="165" fontId="30" fillId="25" borderId="1" xfId="0" applyNumberFormat="1" applyFont="1" applyFill="1" applyBorder="1" applyAlignment="1">
      <alignment horizontal="center" vertical="center" wrapText="1"/>
    </xf>
    <xf numFmtId="4" fontId="30" fillId="0" borderId="1" xfId="0" applyNumberFormat="1" applyFont="1" applyBorder="1" applyAlignment="1">
      <alignment horizontal="center" vertical="center"/>
    </xf>
    <xf numFmtId="167" fontId="30" fillId="0" borderId="1" xfId="0" applyNumberFormat="1" applyFont="1" applyBorder="1" applyAlignment="1">
      <alignment horizontal="center" vertical="center" wrapText="1"/>
    </xf>
    <xf numFmtId="165" fontId="45" fillId="0" borderId="0" xfId="0" applyNumberFormat="1" applyFont="1" applyAlignment="1">
      <alignment horizontal="center" vertical="center"/>
    </xf>
    <xf numFmtId="165" fontId="31" fillId="25" borderId="1" xfId="0" applyNumberFormat="1" applyFont="1" applyFill="1" applyBorder="1" applyAlignment="1">
      <alignment horizontal="center" vertical="center" wrapText="1"/>
    </xf>
    <xf numFmtId="165" fontId="44" fillId="24" borderId="1" xfId="0" applyNumberFormat="1" applyFont="1" applyFill="1" applyBorder="1" applyAlignment="1">
      <alignment horizontal="center" vertical="center"/>
    </xf>
    <xf numFmtId="0" fontId="51" fillId="25" borderId="1" xfId="0" applyFont="1" applyFill="1" applyBorder="1" applyAlignment="1">
      <alignment horizontal="center" vertical="center"/>
    </xf>
    <xf numFmtId="0" fontId="51" fillId="25" borderId="16" xfId="0" applyFont="1" applyFill="1" applyBorder="1" applyAlignment="1">
      <alignment horizontal="center" vertical="center" wrapText="1"/>
    </xf>
    <xf numFmtId="0" fontId="30" fillId="24" borderId="1" xfId="0" applyFont="1" applyFill="1" applyBorder="1" applyAlignment="1">
      <alignment horizontal="left" vertical="top" wrapText="1"/>
    </xf>
    <xf numFmtId="0" fontId="30" fillId="24" borderId="16" xfId="0" applyFont="1" applyFill="1" applyBorder="1" applyAlignment="1">
      <alignment horizontal="center"/>
    </xf>
    <xf numFmtId="0" fontId="30" fillId="24" borderId="17" xfId="0" applyFont="1" applyFill="1" applyBorder="1" applyAlignment="1">
      <alignment horizontal="center"/>
    </xf>
    <xf numFmtId="0" fontId="30" fillId="24" borderId="15" xfId="0" applyFont="1" applyFill="1" applyBorder="1" applyAlignment="1">
      <alignment horizontal="center"/>
    </xf>
    <xf numFmtId="0" fontId="30" fillId="24" borderId="16" xfId="0" applyFont="1" applyFill="1" applyBorder="1" applyAlignment="1">
      <alignment horizontal="center" vertical="center" wrapText="1"/>
    </xf>
    <xf numFmtId="0" fontId="30" fillId="24" borderId="17" xfId="0" applyFont="1" applyFill="1" applyBorder="1" applyAlignment="1">
      <alignment horizontal="center" vertical="center" wrapText="1"/>
    </xf>
    <xf numFmtId="0" fontId="30" fillId="24" borderId="15" xfId="0" applyFont="1" applyFill="1" applyBorder="1" applyAlignment="1">
      <alignment horizontal="center" vertical="center" wrapText="1"/>
    </xf>
    <xf numFmtId="165" fontId="31" fillId="0" borderId="1" xfId="0" applyNumberFormat="1" applyFont="1" applyBorder="1" applyAlignment="1">
      <alignment horizontal="center" vertical="top" wrapText="1"/>
    </xf>
    <xf numFmtId="0" fontId="45" fillId="0" borderId="16" xfId="0" applyFont="1" applyBorder="1" applyAlignment="1">
      <alignment horizontal="center" vertical="center"/>
    </xf>
    <xf numFmtId="0" fontId="45" fillId="0" borderId="17" xfId="0" applyFont="1" applyBorder="1" applyAlignment="1">
      <alignment horizontal="center" vertical="center"/>
    </xf>
    <xf numFmtId="0" fontId="37" fillId="0" borderId="16" xfId="0" applyFont="1" applyBorder="1" applyAlignment="1">
      <alignment horizontal="center"/>
    </xf>
    <xf numFmtId="0" fontId="37" fillId="0" borderId="17" xfId="0" applyFont="1" applyBorder="1" applyAlignment="1">
      <alignment horizontal="center"/>
    </xf>
    <xf numFmtId="0" fontId="30" fillId="24" borderId="1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top" wrapText="1"/>
    </xf>
    <xf numFmtId="0" fontId="45" fillId="0" borderId="1" xfId="0" applyFont="1" applyBorder="1" applyAlignment="1">
      <alignment horizontal="center" vertical="center"/>
    </xf>
    <xf numFmtId="0" fontId="45" fillId="0" borderId="15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top" wrapText="1"/>
    </xf>
    <xf numFmtId="0" fontId="44" fillId="24" borderId="16" xfId="0" applyFont="1" applyFill="1" applyBorder="1" applyAlignment="1">
      <alignment horizontal="center" vertical="center"/>
    </xf>
    <xf numFmtId="0" fontId="44" fillId="24" borderId="17" xfId="0" applyFont="1" applyFill="1" applyBorder="1" applyAlignment="1">
      <alignment horizontal="center" vertical="center"/>
    </xf>
    <xf numFmtId="0" fontId="44" fillId="24" borderId="15" xfId="0" applyFont="1" applyFill="1" applyBorder="1" applyAlignment="1">
      <alignment horizontal="center" vertical="center"/>
    </xf>
    <xf numFmtId="0" fontId="31" fillId="0" borderId="16" xfId="0" applyFont="1" applyBorder="1" applyAlignment="1">
      <alignment horizontal="center" vertical="top" wrapText="1"/>
    </xf>
    <xf numFmtId="0" fontId="31" fillId="0" borderId="17" xfId="0" applyFont="1" applyBorder="1" applyAlignment="1">
      <alignment horizontal="center" vertical="top" wrapText="1"/>
    </xf>
    <xf numFmtId="0" fontId="31" fillId="0" borderId="15" xfId="0" applyFont="1" applyBorder="1" applyAlignment="1">
      <alignment horizontal="center" vertical="top" wrapText="1"/>
    </xf>
    <xf numFmtId="0" fontId="37" fillId="0" borderId="1" xfId="0" applyFont="1" applyBorder="1" applyAlignment="1">
      <alignment horizontal="left" vertical="top" wrapText="1"/>
    </xf>
    <xf numFmtId="0" fontId="31" fillId="0" borderId="1" xfId="0" applyFont="1" applyBorder="1" applyAlignment="1">
      <alignment horizontal="center" vertical="center"/>
    </xf>
    <xf numFmtId="9" fontId="31" fillId="24" borderId="1" xfId="3" applyFont="1" applyFill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24" borderId="1" xfId="0" applyFont="1" applyFill="1" applyBorder="1" applyAlignment="1">
      <alignment horizontal="center"/>
    </xf>
    <xf numFmtId="0" fontId="37" fillId="0" borderId="15" xfId="0" applyFont="1" applyBorder="1" applyAlignment="1">
      <alignment horizontal="center"/>
    </xf>
    <xf numFmtId="0" fontId="34" fillId="0" borderId="1" xfId="0" applyFont="1" applyBorder="1" applyAlignment="1">
      <alignment horizontal="left" vertical="top" wrapText="1"/>
    </xf>
    <xf numFmtId="0" fontId="31" fillId="0" borderId="1" xfId="0" applyFont="1" applyBorder="1" applyAlignment="1">
      <alignment horizontal="center"/>
    </xf>
    <xf numFmtId="16" fontId="45" fillId="0" borderId="1" xfId="0" applyNumberFormat="1" applyFont="1" applyBorder="1" applyAlignment="1">
      <alignment horizontal="center" vertical="center"/>
    </xf>
    <xf numFmtId="0" fontId="30" fillId="0" borderId="1" xfId="0" applyFont="1" applyBorder="1" applyAlignment="1">
      <alignment horizontal="center"/>
    </xf>
    <xf numFmtId="0" fontId="31" fillId="0" borderId="1" xfId="0" applyFont="1" applyBorder="1" applyAlignment="1">
      <alignment vertical="top" wrapText="1"/>
    </xf>
    <xf numFmtId="0" fontId="30" fillId="0" borderId="1" xfId="0" applyFont="1" applyBorder="1" applyAlignment="1">
      <alignment horizontal="left" vertical="top" wrapText="1"/>
    </xf>
    <xf numFmtId="0" fontId="31" fillId="0" borderId="1" xfId="0" applyFont="1" applyBorder="1" applyAlignment="1">
      <alignment horizontal="center" wrapText="1"/>
    </xf>
    <xf numFmtId="0" fontId="31" fillId="0" borderId="1" xfId="0" applyFont="1" applyBorder="1" applyAlignment="1">
      <alignment horizontal="left" vertical="top" wrapText="1"/>
    </xf>
    <xf numFmtId="0" fontId="30" fillId="0" borderId="1" xfId="0" applyFont="1" applyBorder="1" applyAlignment="1">
      <alignment horizontal="center" vertical="center"/>
    </xf>
    <xf numFmtId="0" fontId="44" fillId="24" borderId="1" xfId="0" applyFont="1" applyFill="1" applyBorder="1" applyAlignment="1">
      <alignment horizontal="center" vertical="center" wrapText="1"/>
    </xf>
    <xf numFmtId="0" fontId="44" fillId="24" borderId="1" xfId="0" applyFont="1" applyFill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0" fontId="44" fillId="24" borderId="16" xfId="0" applyFont="1" applyFill="1" applyBorder="1" applyAlignment="1">
      <alignment horizontal="center" vertical="center" wrapText="1"/>
    </xf>
    <xf numFmtId="0" fontId="44" fillId="24" borderId="17" xfId="0" applyFont="1" applyFill="1" applyBorder="1" applyAlignment="1">
      <alignment horizontal="center" vertical="center" wrapText="1"/>
    </xf>
    <xf numFmtId="0" fontId="44" fillId="24" borderId="15" xfId="0" applyFont="1" applyFill="1" applyBorder="1" applyAlignment="1">
      <alignment horizontal="center" vertical="center" wrapText="1"/>
    </xf>
    <xf numFmtId="0" fontId="34" fillId="24" borderId="1" xfId="0" applyFont="1" applyFill="1" applyBorder="1" applyAlignment="1">
      <alignment horizontal="left" vertical="top"/>
    </xf>
    <xf numFmtId="0" fontId="31" fillId="24" borderId="1" xfId="0" applyFont="1" applyFill="1" applyBorder="1" applyAlignment="1">
      <alignment horizontal="left" vertical="top"/>
    </xf>
    <xf numFmtId="0" fontId="50" fillId="0" borderId="1" xfId="0" applyFont="1" applyBorder="1" applyAlignment="1">
      <alignment horizontal="center" vertical="center" wrapText="1"/>
    </xf>
    <xf numFmtId="0" fontId="45" fillId="0" borderId="16" xfId="0" applyFont="1" applyBorder="1" applyAlignment="1">
      <alignment horizontal="center" vertical="center" wrapText="1"/>
    </xf>
    <xf numFmtId="0" fontId="45" fillId="0" borderId="17" xfId="0" applyFont="1" applyBorder="1" applyAlignment="1">
      <alignment horizontal="center" vertical="center" wrapText="1"/>
    </xf>
    <xf numFmtId="0" fontId="45" fillId="0" borderId="15" xfId="0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  <xf numFmtId="0" fontId="30" fillId="0" borderId="15" xfId="0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/>
    </xf>
    <xf numFmtId="0" fontId="30" fillId="0" borderId="17" xfId="0" applyFont="1" applyBorder="1" applyAlignment="1">
      <alignment horizontal="center"/>
    </xf>
    <xf numFmtId="0" fontId="30" fillId="0" borderId="15" xfId="0" applyFont="1" applyBorder="1" applyAlignment="1">
      <alignment horizontal="center"/>
    </xf>
    <xf numFmtId="0" fontId="37" fillId="0" borderId="17" xfId="0" applyFont="1" applyBorder="1" applyAlignment="1">
      <alignment horizontal="left" vertical="top" wrapText="1"/>
    </xf>
    <xf numFmtId="0" fontId="37" fillId="0" borderId="15" xfId="0" applyFont="1" applyBorder="1" applyAlignment="1">
      <alignment horizontal="left" vertical="top" wrapText="1"/>
    </xf>
    <xf numFmtId="0" fontId="37" fillId="0" borderId="1" xfId="0" applyFont="1" applyBorder="1" applyAlignment="1">
      <alignment horizontal="center"/>
    </xf>
    <xf numFmtId="0" fontId="34" fillId="0" borderId="1" xfId="0" applyFont="1" applyBorder="1" applyAlignment="1">
      <alignment horizontal="left" vertical="top"/>
    </xf>
    <xf numFmtId="0" fontId="49" fillId="0" borderId="1" xfId="0" applyFont="1" applyBorder="1" applyAlignment="1">
      <alignment horizontal="center" vertical="center" wrapText="1"/>
    </xf>
    <xf numFmtId="167" fontId="31" fillId="0" borderId="1" xfId="0" applyNumberFormat="1" applyFont="1" applyBorder="1" applyAlignment="1">
      <alignment horizontal="center" vertical="top" wrapText="1"/>
    </xf>
    <xf numFmtId="0" fontId="30" fillId="24" borderId="16" xfId="0" applyFont="1" applyFill="1" applyBorder="1" applyAlignment="1">
      <alignment horizontal="left" vertical="top" wrapText="1"/>
    </xf>
    <xf numFmtId="0" fontId="30" fillId="24" borderId="17" xfId="0" applyFont="1" applyFill="1" applyBorder="1" applyAlignment="1">
      <alignment horizontal="left" vertical="top" wrapText="1"/>
    </xf>
    <xf numFmtId="0" fontId="30" fillId="24" borderId="15" xfId="0" applyFont="1" applyFill="1" applyBorder="1" applyAlignment="1">
      <alignment horizontal="left" vertical="top" wrapText="1"/>
    </xf>
    <xf numFmtId="0" fontId="31" fillId="24" borderId="1" xfId="0" applyFont="1" applyFill="1" applyBorder="1" applyAlignment="1">
      <alignment horizontal="left" vertical="top" wrapText="1"/>
    </xf>
    <xf numFmtId="0" fontId="31" fillId="0" borderId="16" xfId="0" applyFont="1" applyBorder="1" applyAlignment="1">
      <alignment vertical="top" wrapText="1"/>
    </xf>
    <xf numFmtId="0" fontId="31" fillId="0" borderId="17" xfId="0" applyFont="1" applyBorder="1" applyAlignment="1">
      <alignment vertical="top" wrapText="1"/>
    </xf>
    <xf numFmtId="0" fontId="31" fillId="0" borderId="15" xfId="0" applyFont="1" applyBorder="1" applyAlignment="1">
      <alignment vertical="top" wrapText="1"/>
    </xf>
    <xf numFmtId="0" fontId="34" fillId="24" borderId="1" xfId="0" applyFont="1" applyFill="1" applyBorder="1" applyAlignment="1">
      <alignment horizontal="left" vertical="top" wrapText="1"/>
    </xf>
    <xf numFmtId="2" fontId="31" fillId="0" borderId="16" xfId="0" applyNumberFormat="1" applyFont="1" applyBorder="1" applyAlignment="1">
      <alignment horizontal="center" vertical="center" wrapText="1"/>
    </xf>
    <xf numFmtId="2" fontId="31" fillId="0" borderId="17" xfId="0" applyNumberFormat="1" applyFont="1" applyBorder="1" applyAlignment="1">
      <alignment horizontal="center" vertical="center" wrapText="1"/>
    </xf>
    <xf numFmtId="2" fontId="31" fillId="0" borderId="15" xfId="0" applyNumberFormat="1" applyFont="1" applyBorder="1" applyAlignment="1">
      <alignment horizontal="center" vertical="center" wrapText="1"/>
    </xf>
    <xf numFmtId="4" fontId="31" fillId="0" borderId="1" xfId="0" applyNumberFormat="1" applyFont="1" applyBorder="1" applyAlignment="1">
      <alignment horizontal="left" vertical="top" wrapText="1"/>
    </xf>
    <xf numFmtId="0" fontId="31" fillId="0" borderId="16" xfId="0" applyFont="1" applyBorder="1" applyAlignment="1">
      <alignment horizontal="left" vertical="top" wrapText="1"/>
    </xf>
    <xf numFmtId="0" fontId="31" fillId="0" borderId="17" xfId="0" applyFont="1" applyBorder="1" applyAlignment="1">
      <alignment horizontal="left" vertical="top" wrapText="1"/>
    </xf>
    <xf numFmtId="0" fontId="31" fillId="0" borderId="15" xfId="0" applyFont="1" applyBorder="1" applyAlignment="1">
      <alignment horizontal="left" vertical="top" wrapText="1"/>
    </xf>
    <xf numFmtId="0" fontId="31" fillId="24" borderId="1" xfId="0" applyFont="1" applyFill="1" applyBorder="1" applyAlignment="1">
      <alignment horizontal="center"/>
    </xf>
    <xf numFmtId="2" fontId="30" fillId="24" borderId="1" xfId="0" applyNumberFormat="1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165" fontId="31" fillId="0" borderId="16" xfId="0" applyNumberFormat="1" applyFont="1" applyBorder="1" applyAlignment="1">
      <alignment horizontal="center" vertical="top" wrapText="1"/>
    </xf>
    <xf numFmtId="165" fontId="31" fillId="0" borderId="17" xfId="0" applyNumberFormat="1" applyFont="1" applyBorder="1" applyAlignment="1">
      <alignment horizontal="center" vertical="top" wrapText="1"/>
    </xf>
    <xf numFmtId="165" fontId="31" fillId="0" borderId="15" xfId="0" applyNumberFormat="1" applyFont="1" applyBorder="1" applyAlignment="1">
      <alignment horizontal="center" vertical="top" wrapText="1"/>
    </xf>
    <xf numFmtId="0" fontId="42" fillId="0" borderId="16" xfId="0" applyFont="1" applyBorder="1" applyAlignment="1">
      <alignment horizontal="left" vertical="top" wrapText="1"/>
    </xf>
    <xf numFmtId="0" fontId="42" fillId="0" borderId="17" xfId="0" applyFont="1" applyBorder="1" applyAlignment="1">
      <alignment horizontal="left" vertical="top" wrapText="1"/>
    </xf>
    <xf numFmtId="0" fontId="42" fillId="0" borderId="15" xfId="0" applyFont="1" applyBorder="1" applyAlignment="1">
      <alignment horizontal="left" vertical="top" wrapText="1"/>
    </xf>
    <xf numFmtId="0" fontId="33" fillId="24" borderId="1" xfId="0" applyFont="1" applyFill="1" applyBorder="1" applyAlignment="1">
      <alignment horizontal="center" vertical="center" wrapText="1"/>
    </xf>
    <xf numFmtId="0" fontId="34" fillId="24" borderId="16" xfId="0" applyFont="1" applyFill="1" applyBorder="1" applyAlignment="1">
      <alignment horizontal="left" vertical="top" wrapText="1"/>
    </xf>
    <xf numFmtId="0" fontId="34" fillId="24" borderId="17" xfId="0" applyFont="1" applyFill="1" applyBorder="1" applyAlignment="1">
      <alignment horizontal="left" vertical="top" wrapText="1"/>
    </xf>
    <xf numFmtId="0" fontId="34" fillId="24" borderId="15" xfId="0" applyFont="1" applyFill="1" applyBorder="1" applyAlignment="1">
      <alignment horizontal="left" vertical="top" wrapText="1"/>
    </xf>
    <xf numFmtId="0" fontId="34" fillId="0" borderId="16" xfId="0" applyFont="1" applyBorder="1" applyAlignment="1">
      <alignment horizontal="left" vertical="top" wrapText="1"/>
    </xf>
    <xf numFmtId="0" fontId="34" fillId="0" borderId="17" xfId="0" applyFont="1" applyBorder="1" applyAlignment="1">
      <alignment horizontal="left" vertical="top" wrapText="1"/>
    </xf>
    <xf numFmtId="0" fontId="34" fillId="0" borderId="15" xfId="0" applyFont="1" applyBorder="1" applyAlignment="1">
      <alignment horizontal="left" vertical="top" wrapText="1"/>
    </xf>
    <xf numFmtId="0" fontId="44" fillId="24" borderId="1" xfId="0" applyFont="1" applyFill="1" applyBorder="1" applyAlignment="1">
      <alignment horizontal="left" vertical="top" wrapText="1"/>
    </xf>
    <xf numFmtId="0" fontId="44" fillId="24" borderId="1" xfId="0" applyFont="1" applyFill="1" applyBorder="1" applyAlignment="1">
      <alignment horizontal="left" vertical="top"/>
    </xf>
    <xf numFmtId="0" fontId="30" fillId="24" borderId="1" xfId="0" applyFont="1" applyFill="1" applyBorder="1" applyAlignment="1">
      <alignment horizontal="left" vertical="center" wrapText="1"/>
    </xf>
    <xf numFmtId="0" fontId="30" fillId="24" borderId="1" xfId="0" applyFont="1" applyFill="1" applyBorder="1" applyAlignment="1">
      <alignment horizontal="center" vertical="center"/>
    </xf>
    <xf numFmtId="0" fontId="45" fillId="24" borderId="1" xfId="0" applyFont="1" applyFill="1" applyBorder="1" applyAlignment="1">
      <alignment horizontal="left" vertical="top"/>
    </xf>
    <xf numFmtId="0" fontId="31" fillId="0" borderId="16" xfId="0" applyFont="1" applyBorder="1" applyAlignment="1">
      <alignment horizontal="center"/>
    </xf>
    <xf numFmtId="0" fontId="31" fillId="0" borderId="17" xfId="0" applyFont="1" applyBorder="1" applyAlignment="1">
      <alignment horizontal="center"/>
    </xf>
    <xf numFmtId="0" fontId="31" fillId="24" borderId="16" xfId="0" applyFont="1" applyFill="1" applyBorder="1" applyAlignment="1">
      <alignment horizontal="left" vertical="top" wrapText="1"/>
    </xf>
    <xf numFmtId="0" fontId="31" fillId="24" borderId="17" xfId="0" applyFont="1" applyFill="1" applyBorder="1" applyAlignment="1">
      <alignment horizontal="left" vertical="top" wrapText="1"/>
    </xf>
    <xf numFmtId="0" fontId="31" fillId="24" borderId="15" xfId="0" applyFont="1" applyFill="1" applyBorder="1" applyAlignment="1">
      <alignment horizontal="left" vertical="top" wrapText="1"/>
    </xf>
    <xf numFmtId="0" fontId="30" fillId="24" borderId="17" xfId="0" applyFont="1" applyFill="1" applyBorder="1" applyAlignment="1">
      <alignment horizontal="center" vertical="center"/>
    </xf>
    <xf numFmtId="0" fontId="30" fillId="24" borderId="15" xfId="0" applyFont="1" applyFill="1" applyBorder="1" applyAlignment="1">
      <alignment horizontal="center" vertical="center"/>
    </xf>
    <xf numFmtId="0" fontId="30" fillId="24" borderId="16" xfId="0" applyFont="1" applyFill="1" applyBorder="1" applyAlignment="1">
      <alignment horizontal="center" vertical="center"/>
    </xf>
    <xf numFmtId="167" fontId="31" fillId="0" borderId="1" xfId="0" applyNumberFormat="1" applyFont="1" applyBorder="1" applyAlignment="1">
      <alignment horizontal="center" vertical="center" wrapText="1"/>
    </xf>
    <xf numFmtId="2" fontId="31" fillId="0" borderId="1" xfId="0" applyNumberFormat="1" applyFont="1" applyBorder="1" applyAlignment="1">
      <alignment horizontal="center" vertical="center" wrapText="1"/>
    </xf>
    <xf numFmtId="0" fontId="31" fillId="0" borderId="15" xfId="0" applyFont="1" applyBorder="1" applyAlignment="1">
      <alignment horizontal="center"/>
    </xf>
    <xf numFmtId="0" fontId="27" fillId="0" borderId="0" xfId="0" applyFont="1" applyAlignment="1">
      <alignment horizontal="center" vertical="top" wrapText="1"/>
    </xf>
    <xf numFmtId="0" fontId="29" fillId="0" borderId="0" xfId="0" applyFont="1" applyAlignment="1">
      <alignment horizontal="center" vertical="top" wrapText="1"/>
    </xf>
    <xf numFmtId="0" fontId="34" fillId="0" borderId="16" xfId="0" applyFont="1" applyBorder="1" applyAlignment="1">
      <alignment horizontal="center" vertical="top"/>
    </xf>
    <xf numFmtId="0" fontId="34" fillId="0" borderId="17" xfId="0" applyFont="1" applyBorder="1" applyAlignment="1">
      <alignment horizontal="center" vertical="top"/>
    </xf>
    <xf numFmtId="0" fontId="34" fillId="0" borderId="15" xfId="0" applyFont="1" applyBorder="1" applyAlignment="1">
      <alignment horizontal="center" vertical="top"/>
    </xf>
    <xf numFmtId="0" fontId="37" fillId="0" borderId="1" xfId="0" applyFont="1" applyBorder="1" applyAlignment="1">
      <alignment horizontal="left" vertical="top"/>
    </xf>
    <xf numFmtId="4" fontId="31" fillId="0" borderId="1" xfId="0" applyNumberFormat="1" applyFont="1" applyBorder="1" applyAlignment="1">
      <alignment horizontal="center" vertical="top" wrapText="1"/>
    </xf>
    <xf numFmtId="4" fontId="3" fillId="24" borderId="18" xfId="0" applyNumberFormat="1" applyFont="1" applyFill="1" applyBorder="1" applyAlignment="1">
      <alignment horizontal="center" vertical="top" wrapText="1"/>
    </xf>
    <xf numFmtId="0" fontId="3" fillId="24" borderId="18" xfId="0" applyFont="1" applyFill="1" applyBorder="1" applyAlignment="1">
      <alignment horizontal="center" vertical="top" wrapText="1"/>
    </xf>
    <xf numFmtId="4" fontId="27" fillId="0" borderId="0" xfId="0" applyNumberFormat="1" applyFont="1" applyAlignment="1">
      <alignment horizontal="center" vertical="top" wrapText="1"/>
    </xf>
    <xf numFmtId="9" fontId="30" fillId="0" borderId="16" xfId="3" applyFont="1" applyFill="1" applyBorder="1" applyAlignment="1">
      <alignment horizontal="center" wrapText="1"/>
    </xf>
    <xf numFmtId="9" fontId="30" fillId="0" borderId="17" xfId="3" applyFont="1" applyFill="1" applyBorder="1" applyAlignment="1">
      <alignment horizontal="center" wrapText="1"/>
    </xf>
    <xf numFmtId="9" fontId="30" fillId="0" borderId="15" xfId="3" applyFont="1" applyFill="1" applyBorder="1" applyAlignment="1">
      <alignment horizontal="center" wrapText="1"/>
    </xf>
    <xf numFmtId="0" fontId="34" fillId="0" borderId="1" xfId="0" applyFont="1" applyBorder="1" applyAlignment="1">
      <alignment horizontal="center" vertical="center" wrapText="1"/>
    </xf>
    <xf numFmtId="0" fontId="30" fillId="24" borderId="16" xfId="0" applyFont="1" applyFill="1" applyBorder="1" applyAlignment="1">
      <alignment horizontal="center" vertical="top"/>
    </xf>
    <xf numFmtId="0" fontId="30" fillId="24" borderId="17" xfId="0" applyFont="1" applyFill="1" applyBorder="1" applyAlignment="1">
      <alignment horizontal="center" vertical="top"/>
    </xf>
    <xf numFmtId="0" fontId="30" fillId="24" borderId="15" xfId="0" applyFont="1" applyFill="1" applyBorder="1" applyAlignment="1">
      <alignment horizontal="center" vertical="top"/>
    </xf>
    <xf numFmtId="0" fontId="37" fillId="0" borderId="16" xfId="0" applyFont="1" applyBorder="1" applyAlignment="1">
      <alignment horizontal="left" vertical="top" wrapText="1"/>
    </xf>
    <xf numFmtId="0" fontId="30" fillId="24" borderId="16" xfId="0" applyFont="1" applyFill="1" applyBorder="1" applyAlignment="1">
      <alignment horizontal="left" vertical="center" wrapText="1"/>
    </xf>
    <xf numFmtId="0" fontId="30" fillId="24" borderId="17" xfId="0" applyFont="1" applyFill="1" applyBorder="1" applyAlignment="1">
      <alignment horizontal="left" vertical="center" wrapText="1"/>
    </xf>
    <xf numFmtId="0" fontId="30" fillId="24" borderId="15" xfId="0" applyFont="1" applyFill="1" applyBorder="1" applyAlignment="1">
      <alignment horizontal="left" vertical="center" wrapText="1"/>
    </xf>
    <xf numFmtId="0" fontId="34" fillId="24" borderId="16" xfId="0" applyFont="1" applyFill="1" applyBorder="1" applyAlignment="1">
      <alignment horizontal="left" vertical="top"/>
    </xf>
    <xf numFmtId="0" fontId="34" fillId="24" borderId="17" xfId="0" applyFont="1" applyFill="1" applyBorder="1" applyAlignment="1">
      <alignment horizontal="left" vertical="top"/>
    </xf>
    <xf numFmtId="0" fontId="34" fillId="24" borderId="15" xfId="0" applyFont="1" applyFill="1" applyBorder="1" applyAlignment="1">
      <alignment horizontal="left" vertical="top"/>
    </xf>
    <xf numFmtId="9" fontId="34" fillId="0" borderId="1" xfId="3" applyFont="1" applyFill="1" applyBorder="1" applyAlignment="1">
      <alignment horizontal="center" wrapText="1"/>
    </xf>
    <xf numFmtId="9" fontId="30" fillId="0" borderId="1" xfId="3" applyFont="1" applyFill="1" applyBorder="1" applyAlignment="1">
      <alignment horizontal="center" wrapText="1"/>
    </xf>
    <xf numFmtId="0" fontId="37" fillId="0" borderId="1" xfId="0" applyFont="1" applyBorder="1" applyAlignment="1">
      <alignment horizontal="center" vertical="center" wrapText="1"/>
    </xf>
    <xf numFmtId="0" fontId="30" fillId="0" borderId="16" xfId="0" applyFont="1" applyBorder="1" applyAlignment="1">
      <alignment horizontal="left" vertical="top" wrapText="1"/>
    </xf>
    <xf numFmtId="0" fontId="30" fillId="0" borderId="17" xfId="0" applyFont="1" applyBorder="1" applyAlignment="1">
      <alignment horizontal="left" vertical="top" wrapText="1"/>
    </xf>
    <xf numFmtId="0" fontId="30" fillId="0" borderId="15" xfId="0" applyFont="1" applyBorder="1" applyAlignment="1">
      <alignment horizontal="left" vertical="top" wrapText="1"/>
    </xf>
    <xf numFmtId="49" fontId="45" fillId="0" borderId="1" xfId="0" applyNumberFormat="1" applyFont="1" applyBorder="1" applyAlignment="1">
      <alignment horizontal="center" vertical="center" wrapText="1"/>
    </xf>
    <xf numFmtId="14" fontId="45" fillId="0" borderId="1" xfId="0" applyNumberFormat="1" applyFont="1" applyBorder="1" applyAlignment="1">
      <alignment horizontal="center" vertical="center" wrapText="1"/>
    </xf>
    <xf numFmtId="0" fontId="31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top" wrapText="1"/>
    </xf>
    <xf numFmtId="49" fontId="45" fillId="0" borderId="16" xfId="0" applyNumberFormat="1" applyFont="1" applyBorder="1" applyAlignment="1">
      <alignment horizontal="center" vertical="center" wrapText="1"/>
    </xf>
    <xf numFmtId="49" fontId="45" fillId="0" borderId="17" xfId="0" applyNumberFormat="1" applyFont="1" applyBorder="1" applyAlignment="1">
      <alignment horizontal="center" vertical="center" wrapText="1"/>
    </xf>
    <xf numFmtId="49" fontId="45" fillId="0" borderId="15" xfId="0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horizontal="left" vertical="center" wrapText="1"/>
    </xf>
    <xf numFmtId="49" fontId="45" fillId="0" borderId="1" xfId="0" applyNumberFormat="1" applyFont="1" applyBorder="1" applyAlignment="1">
      <alignment horizontal="center" vertical="center"/>
    </xf>
    <xf numFmtId="0" fontId="31" fillId="24" borderId="16" xfId="0" applyFont="1" applyFill="1" applyBorder="1" applyAlignment="1">
      <alignment horizontal="center"/>
    </xf>
    <xf numFmtId="0" fontId="31" fillId="24" borderId="17" xfId="0" applyFont="1" applyFill="1" applyBorder="1" applyAlignment="1">
      <alignment horizontal="center"/>
    </xf>
    <xf numFmtId="0" fontId="31" fillId="24" borderId="15" xfId="0" applyFont="1" applyFill="1" applyBorder="1" applyAlignment="1">
      <alignment horizontal="center"/>
    </xf>
    <xf numFmtId="4" fontId="34" fillId="24" borderId="1" xfId="0" applyNumberFormat="1" applyFont="1" applyFill="1" applyBorder="1" applyAlignment="1">
      <alignment horizontal="left" vertical="top" wrapText="1"/>
    </xf>
    <xf numFmtId="0" fontId="30" fillId="24" borderId="1" xfId="0" applyFont="1" applyFill="1" applyBorder="1" applyAlignment="1">
      <alignment horizontal="center" vertical="top" wrapText="1"/>
    </xf>
    <xf numFmtId="0" fontId="30" fillId="24" borderId="1" xfId="0" applyFont="1" applyFill="1" applyBorder="1" applyAlignment="1">
      <alignment horizontal="center" vertical="top"/>
    </xf>
    <xf numFmtId="0" fontId="29" fillId="24" borderId="1" xfId="0" applyFont="1" applyFill="1" applyBorder="1" applyAlignment="1">
      <alignment horizontal="center" vertical="center"/>
    </xf>
    <xf numFmtId="0" fontId="31" fillId="24" borderId="1" xfId="0" applyFont="1" applyFill="1" applyBorder="1" applyAlignment="1">
      <alignment horizontal="center" vertical="center" wrapText="1"/>
    </xf>
    <xf numFmtId="0" fontId="3" fillId="24" borderId="1" xfId="0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center"/>
    </xf>
    <xf numFmtId="0" fontId="32" fillId="0" borderId="14" xfId="0" applyFont="1" applyBorder="1" applyAlignment="1">
      <alignment horizontal="center"/>
    </xf>
    <xf numFmtId="0" fontId="32" fillId="0" borderId="3" xfId="0" applyFont="1" applyBorder="1" applyAlignment="1">
      <alignment horizontal="center"/>
    </xf>
    <xf numFmtId="0" fontId="31" fillId="0" borderId="16" xfId="0" applyFont="1" applyBorder="1" applyAlignment="1">
      <alignment horizontal="center" vertical="center"/>
    </xf>
    <xf numFmtId="0" fontId="31" fillId="0" borderId="17" xfId="0" applyFont="1" applyBorder="1" applyAlignment="1">
      <alignment horizontal="center" vertical="center"/>
    </xf>
    <xf numFmtId="0" fontId="31" fillId="0" borderId="15" xfId="0" applyFont="1" applyBorder="1" applyAlignment="1">
      <alignment horizontal="center" vertical="center"/>
    </xf>
    <xf numFmtId="0" fontId="37" fillId="0" borderId="16" xfId="0" applyFont="1" applyBorder="1" applyAlignment="1">
      <alignment horizontal="center" vertical="center" wrapText="1"/>
    </xf>
    <xf numFmtId="0" fontId="37" fillId="0" borderId="17" xfId="0" applyFont="1" applyBorder="1" applyAlignment="1">
      <alignment horizontal="center" vertical="center" wrapText="1"/>
    </xf>
    <xf numFmtId="0" fontId="37" fillId="0" borderId="15" xfId="0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top" wrapText="1"/>
    </xf>
    <xf numFmtId="0" fontId="30" fillId="0" borderId="17" xfId="0" applyFont="1" applyBorder="1" applyAlignment="1">
      <alignment horizontal="center" vertical="top" wrapText="1"/>
    </xf>
    <xf numFmtId="0" fontId="30" fillId="0" borderId="15" xfId="0" applyFont="1" applyBorder="1" applyAlignment="1">
      <alignment horizontal="center" vertical="top" wrapText="1"/>
    </xf>
    <xf numFmtId="4" fontId="30" fillId="24" borderId="1" xfId="0" applyNumberFormat="1" applyFont="1" applyFill="1" applyBorder="1" applyAlignment="1">
      <alignment horizontal="center" vertical="center"/>
    </xf>
    <xf numFmtId="9" fontId="31" fillId="0" borderId="1" xfId="3" applyFont="1" applyFill="1" applyBorder="1" applyAlignment="1">
      <alignment horizontal="center" vertical="center" wrapText="1"/>
    </xf>
    <xf numFmtId="165" fontId="31" fillId="0" borderId="1" xfId="0" applyNumberFormat="1" applyFont="1" applyBorder="1" applyAlignment="1">
      <alignment horizontal="center" vertical="top"/>
    </xf>
    <xf numFmtId="166" fontId="31" fillId="0" borderId="1" xfId="0" applyNumberFormat="1" applyFont="1" applyBorder="1" applyAlignment="1">
      <alignment horizontal="center" vertical="top" wrapText="1"/>
    </xf>
    <xf numFmtId="166" fontId="31" fillId="0" borderId="16" xfId="0" applyNumberFormat="1" applyFont="1" applyBorder="1" applyAlignment="1">
      <alignment horizontal="center" vertical="top" wrapText="1"/>
    </xf>
    <xf numFmtId="166" fontId="31" fillId="0" borderId="17" xfId="0" applyNumberFormat="1" applyFont="1" applyBorder="1" applyAlignment="1">
      <alignment horizontal="center" vertical="top" wrapText="1"/>
    </xf>
    <xf numFmtId="166" fontId="31" fillId="0" borderId="15" xfId="0" applyNumberFormat="1" applyFont="1" applyBorder="1" applyAlignment="1">
      <alignment horizontal="center" vertical="top" wrapText="1"/>
    </xf>
    <xf numFmtId="9" fontId="30" fillId="24" borderId="1" xfId="3" applyFont="1" applyFill="1" applyBorder="1" applyAlignment="1">
      <alignment horizontal="center" wrapText="1"/>
    </xf>
    <xf numFmtId="9" fontId="37" fillId="0" borderId="1" xfId="3" applyFont="1" applyFill="1" applyBorder="1" applyAlignment="1">
      <alignment horizontal="center" vertical="center" wrapText="1"/>
    </xf>
    <xf numFmtId="9" fontId="31" fillId="0" borderId="1" xfId="3" applyFont="1" applyFill="1" applyBorder="1" applyAlignment="1">
      <alignment horizontal="center" wrapText="1"/>
    </xf>
    <xf numFmtId="9" fontId="31" fillId="0" borderId="16" xfId="3" applyFont="1" applyFill="1" applyBorder="1" applyAlignment="1">
      <alignment horizontal="center" vertical="center" wrapText="1"/>
    </xf>
    <xf numFmtId="9" fontId="31" fillId="0" borderId="17" xfId="3" applyFont="1" applyFill="1" applyBorder="1" applyAlignment="1">
      <alignment horizontal="center" vertical="center" wrapText="1"/>
    </xf>
    <xf numFmtId="9" fontId="31" fillId="0" borderId="15" xfId="3" applyFont="1" applyFill="1" applyBorder="1" applyAlignment="1">
      <alignment horizontal="center" vertical="center" wrapText="1"/>
    </xf>
    <xf numFmtId="49" fontId="44" fillId="24" borderId="16" xfId="0" applyNumberFormat="1" applyFont="1" applyFill="1" applyBorder="1" applyAlignment="1">
      <alignment horizontal="center" vertical="center"/>
    </xf>
    <xf numFmtId="49" fontId="44" fillId="24" borderId="17" xfId="0" applyNumberFormat="1" applyFont="1" applyFill="1" applyBorder="1" applyAlignment="1">
      <alignment horizontal="center" vertical="center"/>
    </xf>
    <xf numFmtId="49" fontId="44" fillId="24" borderId="15" xfId="0" applyNumberFormat="1" applyFont="1" applyFill="1" applyBorder="1" applyAlignment="1">
      <alignment horizontal="center" vertical="center"/>
    </xf>
    <xf numFmtId="166" fontId="31" fillId="24" borderId="1" xfId="0" applyNumberFormat="1" applyFont="1" applyFill="1" applyBorder="1" applyAlignment="1">
      <alignment horizontal="center" vertical="top" wrapText="1"/>
    </xf>
    <xf numFmtId="0" fontId="49" fillId="0" borderId="1" xfId="0" applyFont="1" applyBorder="1" applyAlignment="1">
      <alignment horizontal="center" vertical="center"/>
    </xf>
    <xf numFmtId="165" fontId="37" fillId="0" borderId="1" xfId="0" applyNumberFormat="1" applyFont="1" applyBorder="1" applyAlignment="1">
      <alignment horizontal="center" vertical="top" wrapText="1"/>
    </xf>
    <xf numFmtId="0" fontId="34" fillId="0" borderId="1" xfId="0" applyFont="1" applyBorder="1" applyAlignment="1">
      <alignment horizontal="center" vertical="center"/>
    </xf>
    <xf numFmtId="0" fontId="6" fillId="24" borderId="16" xfId="0" applyFont="1" applyFill="1" applyBorder="1" applyAlignment="1">
      <alignment horizontal="center"/>
    </xf>
    <xf numFmtId="0" fontId="6" fillId="24" borderId="17" xfId="0" applyFont="1" applyFill="1" applyBorder="1" applyAlignment="1">
      <alignment horizontal="center"/>
    </xf>
    <xf numFmtId="0" fontId="6" fillId="24" borderId="15" xfId="0" applyFont="1" applyFill="1" applyBorder="1" applyAlignment="1">
      <alignment horizontal="center"/>
    </xf>
    <xf numFmtId="165" fontId="31" fillId="0" borderId="1" xfId="0" applyNumberFormat="1" applyFont="1" applyBorder="1" applyAlignment="1">
      <alignment horizontal="left" vertical="top" wrapText="1"/>
    </xf>
    <xf numFmtId="0" fontId="34" fillId="24" borderId="16" xfId="0" applyFont="1" applyFill="1" applyBorder="1" applyAlignment="1">
      <alignment horizontal="center" vertical="top" wrapText="1"/>
    </xf>
    <xf numFmtId="0" fontId="34" fillId="24" borderId="17" xfId="0" applyFont="1" applyFill="1" applyBorder="1" applyAlignment="1">
      <alignment horizontal="center" vertical="top" wrapText="1"/>
    </xf>
    <xf numFmtId="0" fontId="34" fillId="24" borderId="15" xfId="0" applyFont="1" applyFill="1" applyBorder="1" applyAlignment="1">
      <alignment horizontal="center" vertical="top" wrapText="1"/>
    </xf>
  </cellXfs>
  <cellStyles count="85">
    <cellStyle name="20% - Акцент1 2" xfId="5" xr:uid="{00000000-0005-0000-0000-000000000000}"/>
    <cellStyle name="20% — акцент1 2" xfId="49" xr:uid="{F621545F-77CC-4217-83CE-0B6E4BC9443A}"/>
    <cellStyle name="20% — акцент1 3" xfId="84" xr:uid="{D1AFFA29-5049-401C-A0FB-B27F750E90EB}"/>
    <cellStyle name="20% - Акцент2 2" xfId="6" xr:uid="{00000000-0005-0000-0000-000001000000}"/>
    <cellStyle name="20% — акцент2 2" xfId="50" xr:uid="{AE77A288-A634-45BB-B71F-9E37AC0A281A}"/>
    <cellStyle name="20% — акцент2 3" xfId="83" xr:uid="{150FEB05-19B1-4BAF-8D03-4142BA066715}"/>
    <cellStyle name="20% - Акцент3 2" xfId="7" xr:uid="{00000000-0005-0000-0000-000002000000}"/>
    <cellStyle name="20% — акцент3 2" xfId="51" xr:uid="{7F86FF8A-4B82-4C05-BEA5-603FBA498F5C}"/>
    <cellStyle name="20% — акцент3 3" xfId="82" xr:uid="{CDFAED5C-BB29-48D7-A792-504140BD9F0D}"/>
    <cellStyle name="20% - Акцент4 2" xfId="8" xr:uid="{00000000-0005-0000-0000-000003000000}"/>
    <cellStyle name="20% — акцент4 2" xfId="52" xr:uid="{6DB6C416-73EA-4D3B-9441-7A1E9208338D}"/>
    <cellStyle name="20% — акцент4 3" xfId="81" xr:uid="{06D79515-810B-407D-B6CC-EF230561485E}"/>
    <cellStyle name="20% - Акцент5 2" xfId="9" xr:uid="{00000000-0005-0000-0000-000004000000}"/>
    <cellStyle name="20% — акцент5 2" xfId="53" xr:uid="{0CC66D4D-2848-4BA2-8DE2-2F146FFB89B6}"/>
    <cellStyle name="20% — акцент5 3" xfId="80" xr:uid="{F5347FAF-7776-4266-A0BC-191923063009}"/>
    <cellStyle name="20% - Акцент6 2" xfId="10" xr:uid="{00000000-0005-0000-0000-000005000000}"/>
    <cellStyle name="20% — акцент6 2" xfId="54" xr:uid="{1452362F-4232-4598-AF36-BC9E8C494905}"/>
    <cellStyle name="20% — акцент6 3" xfId="79" xr:uid="{6796E7A3-1924-47B3-9BEE-E720C99764AF}"/>
    <cellStyle name="40% - Акцент1 2" xfId="11" xr:uid="{00000000-0005-0000-0000-000006000000}"/>
    <cellStyle name="40% — акцент1 2" xfId="55" xr:uid="{7E74508D-9E64-4F69-B428-B3F0980E7CCC}"/>
    <cellStyle name="40% — акцент1 3" xfId="78" xr:uid="{FC5C6666-BD5C-4C14-B8D6-F44526990273}"/>
    <cellStyle name="40% - Акцент2 2" xfId="12" xr:uid="{00000000-0005-0000-0000-000007000000}"/>
    <cellStyle name="40% — акцент2 2" xfId="56" xr:uid="{80C2C36E-2072-4700-BDF4-FFF980F7E682}"/>
    <cellStyle name="40% — акцент2 3" xfId="77" xr:uid="{BB17CF25-9737-4E4F-8F17-9859CCE4180D}"/>
    <cellStyle name="40% - Акцент3 2" xfId="13" xr:uid="{00000000-0005-0000-0000-000008000000}"/>
    <cellStyle name="40% — акцент3 2" xfId="57" xr:uid="{E2EA69DF-0FFC-4FAA-A6C0-F0E3028490FC}"/>
    <cellStyle name="40% — акцент3 3" xfId="76" xr:uid="{9BDC4693-9E99-4F0F-AB66-2C99F52F9976}"/>
    <cellStyle name="40% - Акцент4 2" xfId="14" xr:uid="{00000000-0005-0000-0000-000009000000}"/>
    <cellStyle name="40% — акцент4 2" xfId="58" xr:uid="{1C718B2A-7C8B-4D85-A228-20D0D7FEA800}"/>
    <cellStyle name="40% — акцент4 3" xfId="75" xr:uid="{7D223F92-3F60-4DBD-90A3-008ABA742C4A}"/>
    <cellStyle name="40% - Акцент5 2" xfId="15" xr:uid="{00000000-0005-0000-0000-00000A000000}"/>
    <cellStyle name="40% — акцент5 2" xfId="59" xr:uid="{0D67813A-8533-4B0D-811D-99AD99D7F6E1}"/>
    <cellStyle name="40% — акцент5 3" xfId="74" xr:uid="{6CDA3B9A-3092-4622-A7F5-41651F839A00}"/>
    <cellStyle name="40% - Акцент6 2" xfId="16" xr:uid="{00000000-0005-0000-0000-00000B000000}"/>
    <cellStyle name="40% — акцент6 2" xfId="60" xr:uid="{4E651C88-1F2B-483D-9A73-42C99F42D453}"/>
    <cellStyle name="40% — акцент6 3" xfId="73" xr:uid="{8DE52A25-E5E2-4CB4-B3A5-A854687768C0}"/>
    <cellStyle name="60% - Акцент1 2" xfId="17" xr:uid="{00000000-0005-0000-0000-00000C000000}"/>
    <cellStyle name="60% — акцент1 2" xfId="61" xr:uid="{D37668F8-8ECC-4322-A470-EB13FDDCFEE5}"/>
    <cellStyle name="60% — акцент1 3" xfId="72" xr:uid="{8806AC9C-D4BB-45AA-86B4-D6F466F4A1E8}"/>
    <cellStyle name="60% - Акцент2 2" xfId="18" xr:uid="{00000000-0005-0000-0000-00000D000000}"/>
    <cellStyle name="60% — акцент2 2" xfId="62" xr:uid="{8E27624B-F0C9-4B58-802D-851A756CC836}"/>
    <cellStyle name="60% — акцент2 3" xfId="71" xr:uid="{4E306E1D-AA30-47F5-94D1-9AC22A9248E1}"/>
    <cellStyle name="60% - Акцент3 2" xfId="19" xr:uid="{00000000-0005-0000-0000-00000E000000}"/>
    <cellStyle name="60% — акцент3 2" xfId="63" xr:uid="{5879095C-5004-4B27-9BC2-62894993B4CF}"/>
    <cellStyle name="60% — акцент3 3" xfId="70" xr:uid="{8207BA45-BF74-42AD-A9F8-2F3881D90E2D}"/>
    <cellStyle name="60% - Акцент4 2" xfId="20" xr:uid="{00000000-0005-0000-0000-00000F000000}"/>
    <cellStyle name="60% — акцент4 2" xfId="64" xr:uid="{12427450-CD73-4BA3-BF5C-92492AD7F3DE}"/>
    <cellStyle name="60% — акцент4 3" xfId="69" xr:uid="{FBC226F9-EA62-4994-B9F8-84B134594956}"/>
    <cellStyle name="60% - Акцент5 2" xfId="21" xr:uid="{00000000-0005-0000-0000-000010000000}"/>
    <cellStyle name="60% — акцент5 2" xfId="65" xr:uid="{B75C0DCB-6FF1-418C-9B31-483E9FB64BF1}"/>
    <cellStyle name="60% — акцент5 3" xfId="68" xr:uid="{10D65911-F3D2-4FF2-B025-47390802C244}"/>
    <cellStyle name="60% - Акцент6 2" xfId="22" xr:uid="{00000000-0005-0000-0000-000011000000}"/>
    <cellStyle name="60% — акцент6 2" xfId="66" xr:uid="{85E0B981-84D1-45BD-9DBE-935A6CFFCAC9}"/>
    <cellStyle name="60% — акцент6 3" xfId="67" xr:uid="{359AD009-E041-4B7D-97EA-AFD05C2E4B6D}"/>
    <cellStyle name="xl38" xfId="23" xr:uid="{00000000-0005-0000-0000-000012000000}"/>
    <cellStyle name="Акцент1 2" xfId="24" xr:uid="{00000000-0005-0000-0000-000013000000}"/>
    <cellStyle name="Акцент2 2" xfId="25" xr:uid="{00000000-0005-0000-0000-000014000000}"/>
    <cellStyle name="Акцент3 2" xfId="26" xr:uid="{00000000-0005-0000-0000-000015000000}"/>
    <cellStyle name="Акцент4 2" xfId="27" xr:uid="{00000000-0005-0000-0000-000016000000}"/>
    <cellStyle name="Акцент5 2" xfId="28" xr:uid="{00000000-0005-0000-0000-000017000000}"/>
    <cellStyle name="Акцент6 2" xfId="29" xr:uid="{00000000-0005-0000-0000-000018000000}"/>
    <cellStyle name="Ввод  2" xfId="30" xr:uid="{00000000-0005-0000-0000-000019000000}"/>
    <cellStyle name="Вывод 2" xfId="31" xr:uid="{00000000-0005-0000-0000-00001A000000}"/>
    <cellStyle name="Вычисление 2" xfId="32" xr:uid="{00000000-0005-0000-0000-00001B000000}"/>
    <cellStyle name="Заголовок 1 2" xfId="33" xr:uid="{00000000-0005-0000-0000-00001C000000}"/>
    <cellStyle name="Заголовок 2 2" xfId="34" xr:uid="{00000000-0005-0000-0000-00001D000000}"/>
    <cellStyle name="Заголовок 3 2" xfId="35" xr:uid="{00000000-0005-0000-0000-00001E000000}"/>
    <cellStyle name="Заголовок 4 2" xfId="36" xr:uid="{00000000-0005-0000-0000-00001F000000}"/>
    <cellStyle name="Итог 2" xfId="37" xr:uid="{00000000-0005-0000-0000-000020000000}"/>
    <cellStyle name="Контрольная ячейка 2" xfId="38" xr:uid="{00000000-0005-0000-0000-000021000000}"/>
    <cellStyle name="Название 2" xfId="39" xr:uid="{00000000-0005-0000-0000-000022000000}"/>
    <cellStyle name="Нейтральный 2" xfId="40" xr:uid="{00000000-0005-0000-0000-000023000000}"/>
    <cellStyle name="Обычный" xfId="0" builtinId="0"/>
    <cellStyle name="Обычный 2" xfId="1" xr:uid="{00000000-0005-0000-0000-000025000000}"/>
    <cellStyle name="Обычный 3" xfId="4" xr:uid="{00000000-0005-0000-0000-000026000000}"/>
    <cellStyle name="Обычный 4" xfId="48" xr:uid="{CA2DD551-1165-4B10-B047-5DD0D3516063}"/>
    <cellStyle name="Плохой 2" xfId="41" xr:uid="{00000000-0005-0000-0000-000027000000}"/>
    <cellStyle name="Пояснение 2" xfId="42" xr:uid="{00000000-0005-0000-0000-000028000000}"/>
    <cellStyle name="Примечание 2" xfId="43" xr:uid="{00000000-0005-0000-0000-000029000000}"/>
    <cellStyle name="Процентный" xfId="3" builtinId="5"/>
    <cellStyle name="Процентный 2" xfId="47" xr:uid="{C47010C4-DA17-4D61-98F5-ED47E776BECE}"/>
    <cellStyle name="Связанная ячейка 2" xfId="44" xr:uid="{00000000-0005-0000-0000-00002B000000}"/>
    <cellStyle name="Текст предупреждения 2" xfId="45" xr:uid="{00000000-0005-0000-0000-00002C000000}"/>
    <cellStyle name="Финансовый" xfId="2" builtinId="3"/>
    <cellStyle name="Хороший 2" xfId="46" xr:uid="{00000000-0005-0000-0000-00002E000000}"/>
  </cellStyles>
  <dxfs count="3"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78"/>
  <sheetViews>
    <sheetView tabSelected="1" view="pageBreakPreview" zoomScale="55" zoomScaleNormal="55" zoomScaleSheetLayoutView="55" zoomScalePageLayoutView="55" workbookViewId="0">
      <selection activeCell="F13" sqref="F13"/>
    </sheetView>
  </sheetViews>
  <sheetFormatPr defaultRowHeight="21" x14ac:dyDescent="0.35"/>
  <cols>
    <col min="1" max="1" width="10.85546875" style="103" customWidth="1"/>
    <col min="2" max="2" width="39.28515625" style="15" customWidth="1"/>
    <col min="3" max="3" width="38.7109375" style="13" customWidth="1"/>
    <col min="4" max="4" width="44.28515625" customWidth="1"/>
    <col min="5" max="5" width="28.28515625" style="94" customWidth="1"/>
    <col min="6" max="6" width="29.7109375" style="95" customWidth="1"/>
    <col min="7" max="7" width="29.140625" style="95" customWidth="1"/>
    <col min="8" max="8" width="26.42578125" style="95" customWidth="1"/>
    <col min="9" max="9" width="19.7109375" style="95" customWidth="1"/>
    <col min="10" max="10" width="19.5703125" style="95" customWidth="1"/>
    <col min="11" max="11" width="35.7109375" customWidth="1"/>
    <col min="12" max="12" width="30.28515625" customWidth="1"/>
    <col min="13" max="13" width="21.85546875" customWidth="1"/>
    <col min="14" max="14" width="18.140625" customWidth="1"/>
    <col min="15" max="15" width="23.140625" customWidth="1"/>
    <col min="19" max="19" width="22.7109375" customWidth="1"/>
  </cols>
  <sheetData>
    <row r="1" spans="1:19" ht="49.5" customHeight="1" x14ac:dyDescent="0.25">
      <c r="A1" s="130" t="s">
        <v>336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9" ht="18.75" x14ac:dyDescent="0.3">
      <c r="A2" s="272" t="s">
        <v>74</v>
      </c>
      <c r="B2" s="273"/>
      <c r="C2" s="273"/>
      <c r="D2" s="273"/>
      <c r="E2" s="273"/>
      <c r="F2" s="273"/>
      <c r="G2" s="273"/>
      <c r="H2" s="273"/>
      <c r="I2" s="273"/>
      <c r="J2" s="273"/>
      <c r="K2" s="274"/>
      <c r="L2" s="47" t="s">
        <v>112</v>
      </c>
    </row>
    <row r="3" spans="1:19" ht="101.25" x14ac:dyDescent="0.25">
      <c r="A3" s="105" t="s">
        <v>0</v>
      </c>
      <c r="B3" s="36" t="s">
        <v>1</v>
      </c>
      <c r="C3" s="36" t="s">
        <v>16</v>
      </c>
      <c r="D3" s="36" t="s">
        <v>2</v>
      </c>
      <c r="E3" s="36" t="s">
        <v>3</v>
      </c>
      <c r="F3" s="38" t="s">
        <v>4</v>
      </c>
      <c r="G3" s="38" t="s">
        <v>5</v>
      </c>
      <c r="H3" s="38" t="s">
        <v>6</v>
      </c>
      <c r="I3" s="38" t="s">
        <v>7</v>
      </c>
      <c r="J3" s="38" t="s">
        <v>8</v>
      </c>
      <c r="K3" s="36" t="s">
        <v>9</v>
      </c>
      <c r="L3" s="36" t="s">
        <v>10</v>
      </c>
    </row>
    <row r="4" spans="1:19" ht="20.25" x14ac:dyDescent="0.25">
      <c r="A4" s="97"/>
      <c r="B4" s="36"/>
      <c r="C4" s="36"/>
      <c r="D4" s="36"/>
      <c r="E4" s="36"/>
      <c r="F4" s="38"/>
      <c r="G4" s="38"/>
      <c r="H4" s="38"/>
      <c r="I4" s="38"/>
      <c r="J4" s="38"/>
      <c r="K4" s="36"/>
      <c r="L4" s="36"/>
    </row>
    <row r="5" spans="1:19" s="57" customFormat="1" ht="23.25" customHeight="1" x14ac:dyDescent="0.25">
      <c r="A5" s="269"/>
      <c r="B5" s="267" t="s">
        <v>98</v>
      </c>
      <c r="C5" s="184"/>
      <c r="D5" s="180"/>
      <c r="E5" s="54" t="s">
        <v>11</v>
      </c>
      <c r="F5" s="58">
        <f>SUM(F10+F95+F104+F113+F146+F179+F260+F293+F367+F396+F413+F422+F431+F435+F444+F452+F513+F534+F547+F551+F568+F582+F603+F611+F627+F635+F655+F659+F667)</f>
        <v>149406633.72751009</v>
      </c>
      <c r="G5" s="58">
        <f>SUM(G10+G95+G104+G113+G146+G179+G260+G293+G367+G396+G413+G422+G431+G435+G444+G452+G513+G534+G547+G551+G568+G582+G603+G611+G627+G635+G655+G659+G667)</f>
        <v>146083506.49075007</v>
      </c>
      <c r="H5" s="58">
        <f>SUM(H10+H95+H104+H113+H146+H179+H260+H293+H367+H396+H413+H422+H431+H435+H444+H452+H513+H534+H547+H551+H568+H582+H603+H611+H627+H635+H655+H659+H667)</f>
        <v>145949810.69146007</v>
      </c>
      <c r="I5" s="55">
        <f>G5/F5*100</f>
        <v>97.775783341172925</v>
      </c>
      <c r="J5" s="56">
        <f>H5/G5*100</f>
        <v>99.908479880787596</v>
      </c>
      <c r="K5" s="270"/>
      <c r="L5" s="192"/>
    </row>
    <row r="6" spans="1:19" s="57" customFormat="1" ht="22.5" customHeight="1" x14ac:dyDescent="0.25">
      <c r="A6" s="269"/>
      <c r="B6" s="268"/>
      <c r="C6" s="184"/>
      <c r="D6" s="180"/>
      <c r="E6" s="54" t="s">
        <v>12</v>
      </c>
      <c r="F6" s="58"/>
      <c r="G6" s="58"/>
      <c r="H6" s="58"/>
      <c r="I6" s="55"/>
      <c r="J6" s="56"/>
      <c r="K6" s="270"/>
      <c r="L6" s="192"/>
    </row>
    <row r="7" spans="1:19" s="57" customFormat="1" ht="41.25" customHeight="1" x14ac:dyDescent="0.25">
      <c r="A7" s="269"/>
      <c r="B7" s="268"/>
      <c r="C7" s="184"/>
      <c r="D7" s="180"/>
      <c r="E7" s="54" t="s">
        <v>13</v>
      </c>
      <c r="F7" s="58">
        <f t="shared" ref="F7:H8" si="0">SUM(F12+F97+F106+F115+F148+F181+F262+F295+F369+F398+F415+F424+F433+F437+F446+F454+F515+F536+F549+F553+F570+F584+F605+F613+F629+F637+F657+F661+F669)</f>
        <v>139169039.06461996</v>
      </c>
      <c r="G7" s="58">
        <f t="shared" si="0"/>
        <v>136066417.12174997</v>
      </c>
      <c r="H7" s="58">
        <f t="shared" si="0"/>
        <v>135939964.28859001</v>
      </c>
      <c r="I7" s="55">
        <f>G7/F7*100</f>
        <v>97.770609063823926</v>
      </c>
      <c r="J7" s="56">
        <f>H7/G7*100</f>
        <v>99.907065361288375</v>
      </c>
      <c r="K7" s="270"/>
      <c r="L7" s="192"/>
      <c r="S7" s="59"/>
    </row>
    <row r="8" spans="1:19" s="57" customFormat="1" ht="41.25" customHeight="1" x14ac:dyDescent="0.25">
      <c r="A8" s="269"/>
      <c r="B8" s="268"/>
      <c r="C8" s="184"/>
      <c r="D8" s="180"/>
      <c r="E8" s="54" t="s">
        <v>14</v>
      </c>
      <c r="F8" s="58">
        <f t="shared" si="0"/>
        <v>10237594.662890002</v>
      </c>
      <c r="G8" s="58">
        <f t="shared" si="0"/>
        <v>10017089.369000003</v>
      </c>
      <c r="H8" s="58">
        <f t="shared" si="0"/>
        <v>10009848.798840001</v>
      </c>
      <c r="I8" s="55">
        <f>G8/F8*100</f>
        <v>97.846122051605505</v>
      </c>
      <c r="J8" s="56">
        <f>H8/G8*100</f>
        <v>99.927717824077632</v>
      </c>
      <c r="K8" s="270"/>
      <c r="L8" s="192"/>
    </row>
    <row r="9" spans="1:19" s="57" customFormat="1" ht="26.25" customHeight="1" x14ac:dyDescent="0.35">
      <c r="A9" s="98"/>
      <c r="B9" s="60" t="s">
        <v>15</v>
      </c>
      <c r="C9" s="61"/>
      <c r="D9" s="62"/>
      <c r="E9" s="54"/>
      <c r="F9" s="75"/>
      <c r="G9" s="75"/>
      <c r="H9" s="75"/>
      <c r="I9" s="76"/>
      <c r="J9" s="77"/>
      <c r="K9" s="63"/>
      <c r="L9" s="64"/>
      <c r="Q9" s="57" t="s">
        <v>74</v>
      </c>
    </row>
    <row r="10" spans="1:19" s="57" customFormat="1" ht="20.25" x14ac:dyDescent="0.25">
      <c r="A10" s="271" t="s">
        <v>19</v>
      </c>
      <c r="B10" s="210" t="s">
        <v>33</v>
      </c>
      <c r="C10" s="266"/>
      <c r="D10" s="180"/>
      <c r="E10" s="54" t="s">
        <v>11</v>
      </c>
      <c r="F10" s="67">
        <f>F12+F13</f>
        <v>3824742.32</v>
      </c>
      <c r="G10" s="67">
        <f t="shared" ref="G10:H10" si="1">G12+G13</f>
        <v>3624365.2999999993</v>
      </c>
      <c r="H10" s="67">
        <f t="shared" si="1"/>
        <v>3622587.8699999987</v>
      </c>
      <c r="I10" s="68">
        <f>G10/F10*100</f>
        <v>94.76103216281507</v>
      </c>
      <c r="J10" s="69">
        <f t="shared" ref="J10:J18" si="2">H10/G10*100</f>
        <v>99.950958861679851</v>
      </c>
      <c r="K10" s="126" t="s">
        <v>337</v>
      </c>
      <c r="L10" s="180"/>
      <c r="M10" s="65"/>
    </row>
    <row r="11" spans="1:19" s="57" customFormat="1" ht="19.5" customHeight="1" x14ac:dyDescent="0.25">
      <c r="A11" s="271"/>
      <c r="B11" s="210"/>
      <c r="C11" s="184"/>
      <c r="D11" s="180"/>
      <c r="E11" s="54" t="s">
        <v>12</v>
      </c>
      <c r="F11" s="67"/>
      <c r="G11" s="67"/>
      <c r="H11" s="67"/>
      <c r="I11" s="68"/>
      <c r="J11" s="69"/>
      <c r="K11" s="126"/>
      <c r="L11" s="180"/>
      <c r="M11" s="65"/>
      <c r="Q11" s="57" t="s">
        <v>74</v>
      </c>
    </row>
    <row r="12" spans="1:19" s="57" customFormat="1" ht="40.5" customHeight="1" x14ac:dyDescent="0.25">
      <c r="A12" s="271"/>
      <c r="B12" s="210"/>
      <c r="C12" s="184"/>
      <c r="D12" s="180"/>
      <c r="E12" s="54" t="s">
        <v>13</v>
      </c>
      <c r="F12" s="67">
        <f>F17+F21+F25+F29+F33+F37+F41+F45+F49+F53+F57+F61+F65+F69+F73+F77+F81+F85+F89+F93</f>
        <v>3292150.3299999996</v>
      </c>
      <c r="G12" s="67">
        <f t="shared" ref="G12:H12" si="3">G17+G21+G25+G29+G33+G37+G41+G45+G49+G53+G57+G61+G65+G69+G73+G77+G81+G85+G89+G93</f>
        <v>3102996.4399999995</v>
      </c>
      <c r="H12" s="67">
        <f t="shared" si="3"/>
        <v>3101895.2799999989</v>
      </c>
      <c r="I12" s="68">
        <f>G12/F12*100</f>
        <v>94.254396943046032</v>
      </c>
      <c r="J12" s="56">
        <f t="shared" si="2"/>
        <v>99.964513011171846</v>
      </c>
      <c r="K12" s="126"/>
      <c r="L12" s="180"/>
      <c r="M12" s="65"/>
      <c r="S12" s="57" t="s">
        <v>74</v>
      </c>
    </row>
    <row r="13" spans="1:19" s="57" customFormat="1" ht="40.5" x14ac:dyDescent="0.25">
      <c r="A13" s="271"/>
      <c r="B13" s="210"/>
      <c r="C13" s="184"/>
      <c r="D13" s="180"/>
      <c r="E13" s="54" t="s">
        <v>14</v>
      </c>
      <c r="F13" s="67">
        <f>F18+F22+F26+F30+F34+F38+F42+F46+F50+F54+F58+F62+F66+F70+F74+F78+F82+F86+F90+F94</f>
        <v>532591.99000000011</v>
      </c>
      <c r="G13" s="67">
        <f t="shared" ref="G13:H13" si="4">G18+G22+G26+G30+G34+G38+G42+G46+G50+G54+G58+G62+G66+G70+G74+G78+G82+G86+G90+G94</f>
        <v>521368.86000000004</v>
      </c>
      <c r="H13" s="67">
        <f t="shared" si="4"/>
        <v>520692.59</v>
      </c>
      <c r="I13" s="68">
        <f>G13/F13*100</f>
        <v>97.892733985728924</v>
      </c>
      <c r="J13" s="69">
        <f t="shared" si="2"/>
        <v>99.870289529758267</v>
      </c>
      <c r="K13" s="126"/>
      <c r="L13" s="180"/>
      <c r="M13" s="65"/>
    </row>
    <row r="14" spans="1:19" ht="21" customHeight="1" x14ac:dyDescent="0.25">
      <c r="A14" s="97"/>
      <c r="B14" s="36" t="s">
        <v>12</v>
      </c>
      <c r="C14" s="32"/>
      <c r="D14" s="17"/>
      <c r="E14" s="1"/>
      <c r="F14" s="18"/>
      <c r="G14" s="18"/>
      <c r="H14" s="18"/>
      <c r="I14" s="78"/>
      <c r="J14" s="106"/>
      <c r="K14" s="34"/>
      <c r="L14" s="33" t="s">
        <v>74</v>
      </c>
      <c r="N14" s="80"/>
      <c r="S14" s="9"/>
    </row>
    <row r="15" spans="1:19" ht="19.5" customHeight="1" x14ac:dyDescent="0.25">
      <c r="A15" s="262" t="s">
        <v>17</v>
      </c>
      <c r="B15" s="261"/>
      <c r="C15" s="137"/>
      <c r="D15" s="257" t="s">
        <v>338</v>
      </c>
      <c r="E15" s="33" t="s">
        <v>11</v>
      </c>
      <c r="F15" s="6">
        <f>F17+F18</f>
        <v>173556.16</v>
      </c>
      <c r="G15" s="6">
        <f>G17+G18</f>
        <v>167370.6</v>
      </c>
      <c r="H15" s="6">
        <f>H17+H18</f>
        <v>167370.6</v>
      </c>
      <c r="I15" s="23">
        <f>G15/F15*100</f>
        <v>96.435989365056244</v>
      </c>
      <c r="J15" s="110">
        <f t="shared" si="2"/>
        <v>100</v>
      </c>
      <c r="K15" s="138"/>
      <c r="L15" s="256"/>
    </row>
    <row r="16" spans="1:19" ht="23.25" customHeight="1" x14ac:dyDescent="0.25">
      <c r="A16" s="262"/>
      <c r="B16" s="261"/>
      <c r="C16" s="137"/>
      <c r="D16" s="257"/>
      <c r="E16" s="33" t="s">
        <v>12</v>
      </c>
      <c r="F16" s="6"/>
      <c r="G16" s="6"/>
      <c r="H16" s="6"/>
      <c r="I16" s="23"/>
      <c r="J16" s="110"/>
      <c r="K16" s="138"/>
      <c r="L16" s="256"/>
    </row>
    <row r="17" spans="1:12" ht="45.75" customHeight="1" x14ac:dyDescent="0.25">
      <c r="A17" s="262"/>
      <c r="B17" s="261"/>
      <c r="C17" s="137"/>
      <c r="D17" s="257"/>
      <c r="E17" s="33" t="s">
        <v>13</v>
      </c>
      <c r="F17" s="6">
        <v>171820.6</v>
      </c>
      <c r="G17" s="6">
        <v>165939</v>
      </c>
      <c r="H17" s="6">
        <v>165939</v>
      </c>
      <c r="I17" s="23">
        <f t="shared" ref="I17:I19" si="5">G17/F17*100</f>
        <v>96.576894737883578</v>
      </c>
      <c r="J17" s="110">
        <f t="shared" si="2"/>
        <v>100</v>
      </c>
      <c r="K17" s="138"/>
      <c r="L17" s="256"/>
    </row>
    <row r="18" spans="1:12" ht="42" customHeight="1" x14ac:dyDescent="0.25">
      <c r="A18" s="262"/>
      <c r="B18" s="261"/>
      <c r="C18" s="137"/>
      <c r="D18" s="257"/>
      <c r="E18" s="33" t="s">
        <v>14</v>
      </c>
      <c r="F18" s="6">
        <v>1735.56</v>
      </c>
      <c r="G18" s="6">
        <v>1431.6</v>
      </c>
      <c r="H18" s="6">
        <v>1431.6</v>
      </c>
      <c r="I18" s="23">
        <f t="shared" si="5"/>
        <v>82.486344465187017</v>
      </c>
      <c r="J18" s="110">
        <f t="shared" si="2"/>
        <v>100</v>
      </c>
      <c r="K18" s="138"/>
      <c r="L18" s="256"/>
    </row>
    <row r="19" spans="1:12" ht="28.5" customHeight="1" x14ac:dyDescent="0.25">
      <c r="A19" s="262" t="s">
        <v>76</v>
      </c>
      <c r="B19" s="261"/>
      <c r="C19" s="137"/>
      <c r="D19" s="257" t="s">
        <v>297</v>
      </c>
      <c r="E19" s="33" t="s">
        <v>11</v>
      </c>
      <c r="F19" s="6">
        <f>F21+F22</f>
        <v>9577</v>
      </c>
      <c r="G19" s="6">
        <f>G21+G22</f>
        <v>9576.92</v>
      </c>
      <c r="H19" s="6">
        <f>H21+H22</f>
        <v>9576.92</v>
      </c>
      <c r="I19" s="23">
        <f t="shared" si="5"/>
        <v>99.999164665344054</v>
      </c>
      <c r="J19" s="20">
        <f>H19/G19*100</f>
        <v>100</v>
      </c>
      <c r="K19" s="194"/>
      <c r="L19" s="256"/>
    </row>
    <row r="20" spans="1:12" ht="18.75" customHeight="1" x14ac:dyDescent="0.25">
      <c r="A20" s="262"/>
      <c r="B20" s="261"/>
      <c r="C20" s="137"/>
      <c r="D20" s="257"/>
      <c r="E20" s="33" t="s">
        <v>12</v>
      </c>
      <c r="F20" s="6"/>
      <c r="G20" s="6"/>
      <c r="H20" s="6"/>
      <c r="I20" s="23"/>
      <c r="J20" s="20"/>
      <c r="K20" s="194"/>
      <c r="L20" s="256"/>
    </row>
    <row r="21" spans="1:12" ht="39.75" customHeight="1" x14ac:dyDescent="0.25">
      <c r="A21" s="262"/>
      <c r="B21" s="261"/>
      <c r="C21" s="137"/>
      <c r="D21" s="257"/>
      <c r="E21" s="33" t="s">
        <v>13</v>
      </c>
      <c r="F21" s="6">
        <v>9481.2999999999993</v>
      </c>
      <c r="G21" s="6">
        <v>9481.2199999999993</v>
      </c>
      <c r="H21" s="6">
        <v>9481.2199999999993</v>
      </c>
      <c r="I21" s="23">
        <f>G21/F21*100</f>
        <v>99.999156233849789</v>
      </c>
      <c r="J21" s="20">
        <v>100</v>
      </c>
      <c r="K21" s="194"/>
      <c r="L21" s="256"/>
    </row>
    <row r="22" spans="1:12" ht="40.5" customHeight="1" x14ac:dyDescent="0.25">
      <c r="A22" s="262"/>
      <c r="B22" s="261"/>
      <c r="C22" s="137"/>
      <c r="D22" s="257"/>
      <c r="E22" s="33" t="s">
        <v>14</v>
      </c>
      <c r="F22" s="6">
        <v>95.7</v>
      </c>
      <c r="G22" s="6">
        <v>95.7</v>
      </c>
      <c r="H22" s="6">
        <v>95.7</v>
      </c>
      <c r="I22" s="23">
        <f>G22/F22*100</f>
        <v>100</v>
      </c>
      <c r="J22" s="20">
        <f>H22/G22*100</f>
        <v>100</v>
      </c>
      <c r="K22" s="194"/>
      <c r="L22" s="256"/>
    </row>
    <row r="23" spans="1:12" ht="18.75" customHeight="1" x14ac:dyDescent="0.25">
      <c r="A23" s="262" t="s">
        <v>77</v>
      </c>
      <c r="B23" s="261"/>
      <c r="C23" s="137"/>
      <c r="D23" s="257" t="s">
        <v>339</v>
      </c>
      <c r="E23" s="33" t="s">
        <v>11</v>
      </c>
      <c r="F23" s="6">
        <f>F25+F26</f>
        <v>1111.8999999999999</v>
      </c>
      <c r="G23" s="6">
        <f t="shared" ref="G23:H23" si="6">G25+G26</f>
        <v>596.73</v>
      </c>
      <c r="H23" s="6">
        <f t="shared" si="6"/>
        <v>596.73</v>
      </c>
      <c r="I23" s="23">
        <f>G23/F23*100</f>
        <v>53.667596006835147</v>
      </c>
      <c r="J23" s="20">
        <f t="shared" ref="J23:J26" si="7">H23/G23*100</f>
        <v>100</v>
      </c>
      <c r="K23" s="194"/>
      <c r="L23" s="256"/>
    </row>
    <row r="24" spans="1:12" ht="20.25" x14ac:dyDescent="0.25">
      <c r="A24" s="262"/>
      <c r="B24" s="261"/>
      <c r="C24" s="137"/>
      <c r="D24" s="257"/>
      <c r="E24" s="33" t="s">
        <v>12</v>
      </c>
      <c r="F24" s="6"/>
      <c r="G24" s="20"/>
      <c r="H24" s="20"/>
      <c r="I24" s="23"/>
      <c r="J24" s="20"/>
      <c r="K24" s="194"/>
      <c r="L24" s="256"/>
    </row>
    <row r="25" spans="1:12" ht="40.5" x14ac:dyDescent="0.25">
      <c r="A25" s="262"/>
      <c r="B25" s="261"/>
      <c r="C25" s="137"/>
      <c r="D25" s="257"/>
      <c r="E25" s="33" t="s">
        <v>13</v>
      </c>
      <c r="F25" s="6">
        <v>1056.3</v>
      </c>
      <c r="G25" s="6">
        <v>566.9</v>
      </c>
      <c r="H25" s="6">
        <v>566.9</v>
      </c>
      <c r="I25" s="23">
        <f>G25/F25*100</f>
        <v>53.668465398087662</v>
      </c>
      <c r="J25" s="20">
        <f t="shared" si="7"/>
        <v>100</v>
      </c>
      <c r="K25" s="194"/>
      <c r="L25" s="256"/>
    </row>
    <row r="26" spans="1:12" ht="119.25" customHeight="1" x14ac:dyDescent="0.25">
      <c r="A26" s="262"/>
      <c r="B26" s="261"/>
      <c r="C26" s="137"/>
      <c r="D26" s="257"/>
      <c r="E26" s="33" t="s">
        <v>14</v>
      </c>
      <c r="F26" s="6">
        <v>55.6</v>
      </c>
      <c r="G26" s="20">
        <v>29.83</v>
      </c>
      <c r="H26" s="20">
        <v>29.83</v>
      </c>
      <c r="I26" s="23">
        <f>G26/F26*100</f>
        <v>53.65107913669064</v>
      </c>
      <c r="J26" s="20">
        <f t="shared" si="7"/>
        <v>100</v>
      </c>
      <c r="K26" s="194"/>
      <c r="L26" s="256"/>
    </row>
    <row r="27" spans="1:12" ht="18.75" customHeight="1" x14ac:dyDescent="0.25">
      <c r="A27" s="262" t="s">
        <v>136</v>
      </c>
      <c r="B27" s="261"/>
      <c r="C27" s="137"/>
      <c r="D27" s="257" t="s">
        <v>298</v>
      </c>
      <c r="E27" s="33" t="s">
        <v>11</v>
      </c>
      <c r="F27" s="6">
        <f>F29+F30</f>
        <v>54048.32</v>
      </c>
      <c r="G27" s="6">
        <f>G29+G30</f>
        <v>54043.62</v>
      </c>
      <c r="H27" s="6">
        <f>H29+H30</f>
        <v>54043.62</v>
      </c>
      <c r="I27" s="23">
        <f>G27/F27*100</f>
        <v>99.99130407753654</v>
      </c>
      <c r="J27" s="20">
        <f>H27/G27*100</f>
        <v>100</v>
      </c>
      <c r="K27" s="194"/>
      <c r="L27" s="256"/>
    </row>
    <row r="28" spans="1:12" ht="20.25" x14ac:dyDescent="0.25">
      <c r="A28" s="262"/>
      <c r="B28" s="261"/>
      <c r="C28" s="137"/>
      <c r="D28" s="257"/>
      <c r="E28" s="33" t="s">
        <v>12</v>
      </c>
      <c r="F28" s="6"/>
      <c r="G28" s="6"/>
      <c r="H28" s="6"/>
      <c r="I28" s="23"/>
      <c r="J28" s="20"/>
      <c r="K28" s="194"/>
      <c r="L28" s="256"/>
    </row>
    <row r="29" spans="1:12" ht="40.5" x14ac:dyDescent="0.25">
      <c r="A29" s="262"/>
      <c r="B29" s="261"/>
      <c r="C29" s="137"/>
      <c r="D29" s="257"/>
      <c r="E29" s="33" t="s">
        <v>13</v>
      </c>
      <c r="F29" s="6">
        <v>51345.9</v>
      </c>
      <c r="G29" s="6">
        <v>51341.440000000002</v>
      </c>
      <c r="H29" s="6">
        <v>51341.440000000002</v>
      </c>
      <c r="I29" s="23">
        <f t="shared" ref="I29:I31" si="8">G29/F29*100</f>
        <v>99.991313814734966</v>
      </c>
      <c r="J29" s="20">
        <f>H29/G29*100</f>
        <v>100</v>
      </c>
      <c r="K29" s="194"/>
      <c r="L29" s="256"/>
    </row>
    <row r="30" spans="1:12" ht="72" customHeight="1" x14ac:dyDescent="0.25">
      <c r="A30" s="262"/>
      <c r="B30" s="261"/>
      <c r="C30" s="137"/>
      <c r="D30" s="257"/>
      <c r="E30" s="33" t="s">
        <v>14</v>
      </c>
      <c r="F30" s="6">
        <v>2702.42</v>
      </c>
      <c r="G30" s="6">
        <v>2702.18</v>
      </c>
      <c r="H30" s="6">
        <v>2702.18</v>
      </c>
      <c r="I30" s="23">
        <f t="shared" si="8"/>
        <v>99.991119071054825</v>
      </c>
      <c r="J30" s="20">
        <f>H30/G30*100</f>
        <v>100</v>
      </c>
      <c r="K30" s="194"/>
      <c r="L30" s="256"/>
    </row>
    <row r="31" spans="1:12" ht="18.75" customHeight="1" x14ac:dyDescent="0.25">
      <c r="A31" s="262" t="s">
        <v>78</v>
      </c>
      <c r="B31" s="261"/>
      <c r="C31" s="137"/>
      <c r="D31" s="257" t="s">
        <v>340</v>
      </c>
      <c r="E31" s="33" t="s">
        <v>11</v>
      </c>
      <c r="F31" s="6">
        <f>F33+F34</f>
        <v>79059.5</v>
      </c>
      <c r="G31" s="6">
        <f>G33+G34</f>
        <v>79059.5</v>
      </c>
      <c r="H31" s="6">
        <f>H33+H34</f>
        <v>79059.460000000006</v>
      </c>
      <c r="I31" s="23">
        <f t="shared" si="8"/>
        <v>100</v>
      </c>
      <c r="J31" s="20">
        <f>H31/G31*100</f>
        <v>99.999949405194826</v>
      </c>
      <c r="K31" s="194"/>
      <c r="L31" s="256"/>
    </row>
    <row r="32" spans="1:12" ht="20.25" x14ac:dyDescent="0.25">
      <c r="A32" s="262"/>
      <c r="B32" s="261"/>
      <c r="C32" s="137"/>
      <c r="D32" s="257"/>
      <c r="E32" s="33" t="s">
        <v>12</v>
      </c>
      <c r="F32" s="6"/>
      <c r="G32" s="6"/>
      <c r="H32" s="6"/>
      <c r="I32" s="23"/>
      <c r="J32" s="20"/>
      <c r="K32" s="194"/>
      <c r="L32" s="256"/>
    </row>
    <row r="33" spans="1:16" ht="40.5" x14ac:dyDescent="0.25">
      <c r="A33" s="262"/>
      <c r="B33" s="261"/>
      <c r="C33" s="137"/>
      <c r="D33" s="257"/>
      <c r="E33" s="33" t="s">
        <v>13</v>
      </c>
      <c r="F33" s="6">
        <v>78268.899999999994</v>
      </c>
      <c r="G33" s="6">
        <v>78268.899999999994</v>
      </c>
      <c r="H33" s="6">
        <v>78268.86</v>
      </c>
      <c r="I33" s="23">
        <f t="shared" ref="I33:I35" si="9">G33/F33*100</f>
        <v>100</v>
      </c>
      <c r="J33" s="20">
        <f>H33/G33*100</f>
        <v>99.999948894132928</v>
      </c>
      <c r="K33" s="194"/>
      <c r="L33" s="256"/>
    </row>
    <row r="34" spans="1:16" ht="73.5" customHeight="1" x14ac:dyDescent="0.25">
      <c r="A34" s="262"/>
      <c r="B34" s="261"/>
      <c r="C34" s="137"/>
      <c r="D34" s="257"/>
      <c r="E34" s="33" t="s">
        <v>14</v>
      </c>
      <c r="F34" s="6">
        <v>790.6</v>
      </c>
      <c r="G34" s="6">
        <v>790.6</v>
      </c>
      <c r="H34" s="6">
        <v>790.6</v>
      </c>
      <c r="I34" s="23">
        <f t="shared" si="9"/>
        <v>100</v>
      </c>
      <c r="J34" s="20">
        <f>H34/G34*100</f>
        <v>100</v>
      </c>
      <c r="K34" s="194"/>
      <c r="L34" s="256"/>
    </row>
    <row r="35" spans="1:16" ht="18.75" customHeight="1" x14ac:dyDescent="0.25">
      <c r="A35" s="262" t="s">
        <v>79</v>
      </c>
      <c r="B35" s="261"/>
      <c r="C35" s="137"/>
      <c r="D35" s="257" t="s">
        <v>299</v>
      </c>
      <c r="E35" s="33" t="s">
        <v>11</v>
      </c>
      <c r="F35" s="6">
        <f>F37+F38</f>
        <v>78.3</v>
      </c>
      <c r="G35" s="6">
        <f>G37+G38</f>
        <v>77.8</v>
      </c>
      <c r="H35" s="6">
        <f>H37+H38</f>
        <v>77.8</v>
      </c>
      <c r="I35" s="23">
        <f t="shared" si="9"/>
        <v>99.361430395913146</v>
      </c>
      <c r="J35" s="20">
        <f>H35/G35*100</f>
        <v>100</v>
      </c>
      <c r="K35" s="194"/>
      <c r="L35" s="256"/>
    </row>
    <row r="36" spans="1:16" ht="20.25" x14ac:dyDescent="0.25">
      <c r="A36" s="262"/>
      <c r="B36" s="261"/>
      <c r="C36" s="137"/>
      <c r="D36" s="257"/>
      <c r="E36" s="33" t="s">
        <v>12</v>
      </c>
      <c r="F36" s="6"/>
      <c r="G36" s="6"/>
      <c r="H36" s="6"/>
      <c r="I36" s="23"/>
      <c r="J36" s="20"/>
      <c r="K36" s="194"/>
      <c r="L36" s="256"/>
    </row>
    <row r="37" spans="1:16" ht="40.5" x14ac:dyDescent="0.25">
      <c r="A37" s="262"/>
      <c r="B37" s="261"/>
      <c r="C37" s="137"/>
      <c r="D37" s="257"/>
      <c r="E37" s="33" t="s">
        <v>13</v>
      </c>
      <c r="F37" s="6">
        <v>78.3</v>
      </c>
      <c r="G37" s="6">
        <v>77.8</v>
      </c>
      <c r="H37" s="6">
        <v>77.8</v>
      </c>
      <c r="I37" s="23">
        <f>G37/F37*100</f>
        <v>99.361430395913146</v>
      </c>
      <c r="J37" s="20">
        <f>H37/G37*100</f>
        <v>100</v>
      </c>
      <c r="K37" s="194"/>
      <c r="L37" s="256"/>
    </row>
    <row r="38" spans="1:16" ht="68.25" customHeight="1" x14ac:dyDescent="0.25">
      <c r="A38" s="262"/>
      <c r="B38" s="261"/>
      <c r="C38" s="137"/>
      <c r="D38" s="257"/>
      <c r="E38" s="33" t="s">
        <v>14</v>
      </c>
      <c r="F38" s="20">
        <v>0</v>
      </c>
      <c r="G38" s="20">
        <v>0</v>
      </c>
      <c r="H38" s="20">
        <v>0</v>
      </c>
      <c r="I38" s="23">
        <v>0</v>
      </c>
      <c r="J38" s="20">
        <v>0</v>
      </c>
      <c r="K38" s="194"/>
      <c r="L38" s="256"/>
      <c r="P38" t="s">
        <v>74</v>
      </c>
    </row>
    <row r="39" spans="1:16" ht="18.75" customHeight="1" x14ac:dyDescent="0.25">
      <c r="A39" s="262" t="s">
        <v>80</v>
      </c>
      <c r="B39" s="261"/>
      <c r="C39" s="137"/>
      <c r="D39" s="257" t="s">
        <v>341</v>
      </c>
      <c r="E39" s="33" t="s">
        <v>11</v>
      </c>
      <c r="F39" s="6">
        <f>F41+F42</f>
        <v>678161.7</v>
      </c>
      <c r="G39" s="6">
        <f>G41+G42</f>
        <v>678161.7</v>
      </c>
      <c r="H39" s="6">
        <f>H41+H42</f>
        <v>678161.7</v>
      </c>
      <c r="I39" s="23">
        <f>G39/F39*100</f>
        <v>100</v>
      </c>
      <c r="J39" s="20">
        <f>H39/G39*100</f>
        <v>100</v>
      </c>
      <c r="K39" s="194"/>
      <c r="L39" s="256"/>
    </row>
    <row r="40" spans="1:16" ht="20.25" x14ac:dyDescent="0.25">
      <c r="A40" s="262"/>
      <c r="B40" s="261"/>
      <c r="C40" s="137"/>
      <c r="D40" s="257"/>
      <c r="E40" s="33" t="s">
        <v>12</v>
      </c>
      <c r="F40" s="6"/>
      <c r="G40" s="6"/>
      <c r="H40" s="6"/>
      <c r="I40" s="23"/>
      <c r="J40" s="20"/>
      <c r="K40" s="194"/>
      <c r="L40" s="256"/>
    </row>
    <row r="41" spans="1:16" ht="40.5" x14ac:dyDescent="0.25">
      <c r="A41" s="262"/>
      <c r="B41" s="261"/>
      <c r="C41" s="137"/>
      <c r="D41" s="257"/>
      <c r="E41" s="33" t="s">
        <v>13</v>
      </c>
      <c r="F41" s="6">
        <v>678161.7</v>
      </c>
      <c r="G41" s="6">
        <v>678161.7</v>
      </c>
      <c r="H41" s="6">
        <v>678161.7</v>
      </c>
      <c r="I41" s="23">
        <f>G41/F41*100</f>
        <v>100</v>
      </c>
      <c r="J41" s="20">
        <f>H41/G41*100</f>
        <v>100</v>
      </c>
      <c r="K41" s="194"/>
      <c r="L41" s="256"/>
      <c r="O41" s="9"/>
    </row>
    <row r="42" spans="1:16" ht="64.5" customHeight="1" x14ac:dyDescent="0.25">
      <c r="A42" s="262"/>
      <c r="B42" s="261"/>
      <c r="C42" s="137"/>
      <c r="D42" s="257"/>
      <c r="E42" s="33" t="s">
        <v>14</v>
      </c>
      <c r="F42" s="6">
        <v>0</v>
      </c>
      <c r="G42" s="6">
        <v>0</v>
      </c>
      <c r="H42" s="6">
        <v>0</v>
      </c>
      <c r="I42" s="23">
        <v>0</v>
      </c>
      <c r="J42" s="20">
        <v>0</v>
      </c>
      <c r="K42" s="194"/>
      <c r="L42" s="256"/>
    </row>
    <row r="43" spans="1:16" ht="18.75" customHeight="1" x14ac:dyDescent="0.25">
      <c r="A43" s="262" t="s">
        <v>81</v>
      </c>
      <c r="B43" s="261"/>
      <c r="C43" s="144"/>
      <c r="D43" s="257" t="s">
        <v>342</v>
      </c>
      <c r="E43" s="33" t="s">
        <v>11</v>
      </c>
      <c r="F43" s="6">
        <f>F45+F46</f>
        <v>93850.209999999992</v>
      </c>
      <c r="G43" s="6">
        <f>G45+G46</f>
        <v>93850.209999999992</v>
      </c>
      <c r="H43" s="6">
        <f>H45+H46</f>
        <v>93850.209999999992</v>
      </c>
      <c r="I43" s="23">
        <f>G43/F43*100</f>
        <v>100</v>
      </c>
      <c r="J43" s="20">
        <f>H43/G43*100</f>
        <v>100</v>
      </c>
      <c r="K43" s="194"/>
      <c r="L43" s="256"/>
    </row>
    <row r="44" spans="1:16" ht="20.25" x14ac:dyDescent="0.25">
      <c r="A44" s="262"/>
      <c r="B44" s="261"/>
      <c r="C44" s="144"/>
      <c r="D44" s="257"/>
      <c r="E44" s="33" t="s">
        <v>12</v>
      </c>
      <c r="F44" s="6"/>
      <c r="G44" s="6"/>
      <c r="H44" s="6"/>
      <c r="I44" s="23"/>
      <c r="J44" s="20"/>
      <c r="K44" s="194"/>
      <c r="L44" s="256"/>
    </row>
    <row r="45" spans="1:16" ht="40.5" x14ac:dyDescent="0.25">
      <c r="A45" s="262"/>
      <c r="B45" s="261"/>
      <c r="C45" s="144"/>
      <c r="D45" s="257"/>
      <c r="E45" s="33" t="s">
        <v>13</v>
      </c>
      <c r="F45" s="6">
        <v>89157.7</v>
      </c>
      <c r="G45" s="6">
        <v>89157.7</v>
      </c>
      <c r="H45" s="6">
        <v>89157.7</v>
      </c>
      <c r="I45" s="23">
        <f t="shared" ref="I45:J47" si="10">G45/F45*100</f>
        <v>100</v>
      </c>
      <c r="J45" s="20">
        <f t="shared" si="10"/>
        <v>100</v>
      </c>
      <c r="K45" s="194"/>
      <c r="L45" s="256"/>
    </row>
    <row r="46" spans="1:16" ht="131.25" customHeight="1" x14ac:dyDescent="0.25">
      <c r="A46" s="262"/>
      <c r="B46" s="261"/>
      <c r="C46" s="144"/>
      <c r="D46" s="257"/>
      <c r="E46" s="33" t="s">
        <v>14</v>
      </c>
      <c r="F46" s="6">
        <v>4692.51</v>
      </c>
      <c r="G46" s="6">
        <v>4692.51</v>
      </c>
      <c r="H46" s="6">
        <v>4692.51</v>
      </c>
      <c r="I46" s="23">
        <f t="shared" si="10"/>
        <v>100</v>
      </c>
      <c r="J46" s="20">
        <f t="shared" si="10"/>
        <v>100</v>
      </c>
      <c r="K46" s="194"/>
      <c r="L46" s="256"/>
    </row>
    <row r="47" spans="1:16" ht="18.75" customHeight="1" x14ac:dyDescent="0.25">
      <c r="A47" s="262" t="s">
        <v>82</v>
      </c>
      <c r="B47" s="261"/>
      <c r="C47" s="144"/>
      <c r="D47" s="257" t="s">
        <v>300</v>
      </c>
      <c r="E47" s="33" t="s">
        <v>11</v>
      </c>
      <c r="F47" s="6">
        <f>F49+F50</f>
        <v>190970.46000000002</v>
      </c>
      <c r="G47" s="6">
        <f>G49+G50</f>
        <v>190843.01</v>
      </c>
      <c r="H47" s="6">
        <f>H49+H50</f>
        <v>190842.9</v>
      </c>
      <c r="I47" s="23">
        <f t="shared" si="10"/>
        <v>99.933261929619903</v>
      </c>
      <c r="J47" s="20">
        <f t="shared" si="10"/>
        <v>99.999942361001317</v>
      </c>
      <c r="K47" s="194"/>
      <c r="L47" s="256"/>
    </row>
    <row r="48" spans="1:16" ht="20.25" x14ac:dyDescent="0.25">
      <c r="A48" s="262"/>
      <c r="B48" s="261"/>
      <c r="C48" s="144"/>
      <c r="D48" s="257"/>
      <c r="E48" s="33" t="s">
        <v>12</v>
      </c>
      <c r="F48" s="6"/>
      <c r="G48" s="6"/>
      <c r="H48" s="6"/>
      <c r="I48" s="23"/>
      <c r="J48" s="20"/>
      <c r="K48" s="194"/>
      <c r="L48" s="256"/>
    </row>
    <row r="49" spans="1:12" ht="40.5" x14ac:dyDescent="0.25">
      <c r="A49" s="262"/>
      <c r="B49" s="261"/>
      <c r="C49" s="144"/>
      <c r="D49" s="257"/>
      <c r="E49" s="33" t="s">
        <v>13</v>
      </c>
      <c r="F49" s="6">
        <v>189060.7</v>
      </c>
      <c r="G49" s="6">
        <v>188934.51</v>
      </c>
      <c r="H49" s="6">
        <v>188934.5</v>
      </c>
      <c r="I49" s="23">
        <f t="shared" ref="I49:J51" si="11">G49/F49*100</f>
        <v>99.933254240569298</v>
      </c>
      <c r="J49" s="20">
        <f t="shared" si="11"/>
        <v>99.999994707160695</v>
      </c>
      <c r="K49" s="194"/>
      <c r="L49" s="256"/>
    </row>
    <row r="50" spans="1:12" ht="87" customHeight="1" x14ac:dyDescent="0.25">
      <c r="A50" s="262"/>
      <c r="B50" s="261"/>
      <c r="C50" s="144"/>
      <c r="D50" s="257"/>
      <c r="E50" s="33" t="s">
        <v>14</v>
      </c>
      <c r="F50" s="20">
        <v>1909.76</v>
      </c>
      <c r="G50" s="6">
        <v>1908.5</v>
      </c>
      <c r="H50" s="6">
        <v>1908.4</v>
      </c>
      <c r="I50" s="23">
        <f t="shared" si="11"/>
        <v>99.934023123324394</v>
      </c>
      <c r="J50" s="20">
        <f t="shared" si="11"/>
        <v>99.994760282944725</v>
      </c>
      <c r="K50" s="194"/>
      <c r="L50" s="256"/>
    </row>
    <row r="51" spans="1:12" ht="18.75" customHeight="1" x14ac:dyDescent="0.25">
      <c r="A51" s="262" t="s">
        <v>83</v>
      </c>
      <c r="B51" s="141"/>
      <c r="C51" s="144"/>
      <c r="D51" s="257" t="s">
        <v>301</v>
      </c>
      <c r="E51" s="50" t="s">
        <v>11</v>
      </c>
      <c r="F51" s="6">
        <f>F53+F54</f>
        <v>34407.26</v>
      </c>
      <c r="G51" s="6">
        <f>G53+G54</f>
        <v>34407.26</v>
      </c>
      <c r="H51" s="6">
        <f>H53+H54</f>
        <v>34407.26</v>
      </c>
      <c r="I51" s="23">
        <f t="shared" si="11"/>
        <v>100</v>
      </c>
      <c r="J51" s="20">
        <f t="shared" si="11"/>
        <v>100</v>
      </c>
      <c r="K51" s="194"/>
      <c r="L51" s="151"/>
    </row>
    <row r="52" spans="1:12" ht="23.25" customHeight="1" x14ac:dyDescent="0.25">
      <c r="A52" s="262"/>
      <c r="B52" s="141"/>
      <c r="C52" s="144"/>
      <c r="D52" s="257"/>
      <c r="E52" s="50" t="s">
        <v>12</v>
      </c>
      <c r="F52" s="6"/>
      <c r="G52" s="6"/>
      <c r="H52" s="6"/>
      <c r="I52" s="23"/>
      <c r="J52" s="20"/>
      <c r="K52" s="194"/>
      <c r="L52" s="151"/>
    </row>
    <row r="53" spans="1:12" ht="46.5" customHeight="1" x14ac:dyDescent="0.25">
      <c r="A53" s="262"/>
      <c r="B53" s="141"/>
      <c r="C53" s="144"/>
      <c r="D53" s="257"/>
      <c r="E53" s="50" t="s">
        <v>13</v>
      </c>
      <c r="F53" s="6">
        <v>32686.9</v>
      </c>
      <c r="G53" s="6">
        <v>32686.9</v>
      </c>
      <c r="H53" s="6">
        <v>32686.9</v>
      </c>
      <c r="I53" s="23">
        <f t="shared" ref="I53:I55" si="12">G53/F53*100</f>
        <v>100</v>
      </c>
      <c r="J53" s="20">
        <f>H53/G53*100</f>
        <v>100</v>
      </c>
      <c r="K53" s="194"/>
      <c r="L53" s="151"/>
    </row>
    <row r="54" spans="1:12" ht="45" customHeight="1" x14ac:dyDescent="0.25">
      <c r="A54" s="262"/>
      <c r="B54" s="141"/>
      <c r="C54" s="144"/>
      <c r="D54" s="257"/>
      <c r="E54" s="50" t="s">
        <v>14</v>
      </c>
      <c r="F54" s="6">
        <v>1720.36</v>
      </c>
      <c r="G54" s="6">
        <v>1720.36</v>
      </c>
      <c r="H54" s="6">
        <v>1720.36</v>
      </c>
      <c r="I54" s="23">
        <f t="shared" si="12"/>
        <v>100</v>
      </c>
      <c r="J54" s="20">
        <f>H54/G54*100</f>
        <v>100</v>
      </c>
      <c r="K54" s="194"/>
      <c r="L54" s="151"/>
    </row>
    <row r="55" spans="1:12" ht="24" customHeight="1" x14ac:dyDescent="0.25">
      <c r="A55" s="262" t="s">
        <v>84</v>
      </c>
      <c r="B55" s="261"/>
      <c r="C55" s="144"/>
      <c r="D55" s="257" t="s">
        <v>302</v>
      </c>
      <c r="E55" s="33" t="s">
        <v>11</v>
      </c>
      <c r="F55" s="6">
        <f>F57+F58</f>
        <v>38959.26</v>
      </c>
      <c r="G55" s="6">
        <f>G57+G58</f>
        <v>38959.26</v>
      </c>
      <c r="H55" s="6">
        <f>H57+H58</f>
        <v>38958.949999999997</v>
      </c>
      <c r="I55" s="23">
        <f t="shared" si="12"/>
        <v>100</v>
      </c>
      <c r="J55" s="20">
        <f>H55/G55*100</f>
        <v>99.999204297001526</v>
      </c>
      <c r="K55" s="194"/>
      <c r="L55" s="256"/>
    </row>
    <row r="56" spans="1:12" ht="21.75" customHeight="1" x14ac:dyDescent="0.25">
      <c r="A56" s="262"/>
      <c r="B56" s="261"/>
      <c r="C56" s="144"/>
      <c r="D56" s="257"/>
      <c r="E56" s="33" t="s">
        <v>12</v>
      </c>
      <c r="F56" s="6"/>
      <c r="G56" s="6"/>
      <c r="H56" s="6"/>
      <c r="I56" s="23"/>
      <c r="J56" s="20"/>
      <c r="K56" s="194"/>
      <c r="L56" s="256"/>
    </row>
    <row r="57" spans="1:12" ht="40.5" customHeight="1" x14ac:dyDescent="0.25">
      <c r="A57" s="262"/>
      <c r="B57" s="261"/>
      <c r="C57" s="144"/>
      <c r="D57" s="257"/>
      <c r="E57" s="33" t="s">
        <v>13</v>
      </c>
      <c r="F57" s="6">
        <v>37011.300000000003</v>
      </c>
      <c r="G57" s="6">
        <v>37011.300000000003</v>
      </c>
      <c r="H57" s="6">
        <v>37011</v>
      </c>
      <c r="I57" s="23">
        <f t="shared" ref="I57:I59" si="13">G57/F57*100</f>
        <v>100</v>
      </c>
      <c r="J57" s="20">
        <f>H57/G57*100</f>
        <v>99.999189436739584</v>
      </c>
      <c r="K57" s="194"/>
      <c r="L57" s="256"/>
    </row>
    <row r="58" spans="1:12" ht="40.5" customHeight="1" x14ac:dyDescent="0.25">
      <c r="A58" s="262"/>
      <c r="B58" s="261"/>
      <c r="C58" s="144"/>
      <c r="D58" s="257"/>
      <c r="E58" s="33" t="s">
        <v>14</v>
      </c>
      <c r="F58" s="6">
        <v>1947.96</v>
      </c>
      <c r="G58" s="6">
        <v>1947.96</v>
      </c>
      <c r="H58" s="6">
        <v>1947.95</v>
      </c>
      <c r="I58" s="23">
        <f t="shared" si="13"/>
        <v>100</v>
      </c>
      <c r="J58" s="20">
        <f>H58/G58*100</f>
        <v>99.999486642436182</v>
      </c>
      <c r="K58" s="194"/>
      <c r="L58" s="256"/>
    </row>
    <row r="59" spans="1:12" ht="18.75" customHeight="1" x14ac:dyDescent="0.25">
      <c r="A59" s="262" t="s">
        <v>85</v>
      </c>
      <c r="B59" s="141"/>
      <c r="C59" s="144"/>
      <c r="D59" s="257" t="s">
        <v>303</v>
      </c>
      <c r="E59" s="50" t="s">
        <v>11</v>
      </c>
      <c r="F59" s="6">
        <f>F61+F62</f>
        <v>430800.84</v>
      </c>
      <c r="G59" s="6">
        <f>G61+G62</f>
        <v>430800.84</v>
      </c>
      <c r="H59" s="6">
        <f>H61+H62</f>
        <v>430017.32999999996</v>
      </c>
      <c r="I59" s="23">
        <f t="shared" si="13"/>
        <v>100</v>
      </c>
      <c r="J59" s="20">
        <f>H59/G59*100</f>
        <v>99.8181270955739</v>
      </c>
      <c r="K59" s="194"/>
      <c r="L59" s="151"/>
    </row>
    <row r="60" spans="1:12" ht="28.5" customHeight="1" x14ac:dyDescent="0.25">
      <c r="A60" s="262"/>
      <c r="B60" s="141"/>
      <c r="C60" s="144"/>
      <c r="D60" s="257"/>
      <c r="E60" s="50" t="s">
        <v>12</v>
      </c>
      <c r="F60" s="6"/>
      <c r="G60" s="6"/>
      <c r="H60" s="6"/>
      <c r="I60" s="23"/>
      <c r="J60" s="20"/>
      <c r="K60" s="194"/>
      <c r="L60" s="151"/>
    </row>
    <row r="61" spans="1:12" ht="40.5" customHeight="1" x14ac:dyDescent="0.25">
      <c r="A61" s="262"/>
      <c r="B61" s="141"/>
      <c r="C61" s="144"/>
      <c r="D61" s="257"/>
      <c r="E61" s="50" t="s">
        <v>13</v>
      </c>
      <c r="F61" s="6">
        <v>75080.7</v>
      </c>
      <c r="G61" s="6">
        <v>75080.7</v>
      </c>
      <c r="H61" s="6">
        <v>74944.149999999994</v>
      </c>
      <c r="I61" s="23">
        <f t="shared" ref="I61:J63" si="14">G61/F61*100</f>
        <v>100</v>
      </c>
      <c r="J61" s="20">
        <f>H61/G61*100</f>
        <v>99.818129026500813</v>
      </c>
      <c r="K61" s="194"/>
      <c r="L61" s="151"/>
    </row>
    <row r="62" spans="1:12" ht="84.75" customHeight="1" x14ac:dyDescent="0.25">
      <c r="A62" s="262"/>
      <c r="B62" s="141"/>
      <c r="C62" s="144"/>
      <c r="D62" s="257"/>
      <c r="E62" s="50" t="s">
        <v>14</v>
      </c>
      <c r="F62" s="6">
        <v>355720.14</v>
      </c>
      <c r="G62" s="6">
        <v>355720.14</v>
      </c>
      <c r="H62" s="6">
        <v>355073.18</v>
      </c>
      <c r="I62" s="23">
        <f t="shared" si="14"/>
        <v>100</v>
      </c>
      <c r="J62" s="20">
        <f>H62/G62*100</f>
        <v>99.818126688019404</v>
      </c>
      <c r="K62" s="194"/>
      <c r="L62" s="151"/>
    </row>
    <row r="63" spans="1:12" ht="26.25" customHeight="1" x14ac:dyDescent="0.25">
      <c r="A63" s="262" t="s">
        <v>86</v>
      </c>
      <c r="B63" s="261"/>
      <c r="C63" s="144"/>
      <c r="D63" s="257" t="s">
        <v>304</v>
      </c>
      <c r="E63" s="33" t="s">
        <v>11</v>
      </c>
      <c r="F63" s="6">
        <f>F65+F66</f>
        <v>166000.53</v>
      </c>
      <c r="G63" s="6">
        <f>G65+G66</f>
        <v>166000</v>
      </c>
      <c r="H63" s="6">
        <f>H65+H66</f>
        <v>166000</v>
      </c>
      <c r="I63" s="23">
        <f t="shared" si="14"/>
        <v>99.999680723910942</v>
      </c>
      <c r="J63" s="20">
        <f t="shared" si="14"/>
        <v>100</v>
      </c>
      <c r="K63" s="194"/>
      <c r="L63" s="256"/>
    </row>
    <row r="64" spans="1:12" ht="24" customHeight="1" x14ac:dyDescent="0.25">
      <c r="A64" s="262"/>
      <c r="B64" s="261"/>
      <c r="C64" s="144"/>
      <c r="D64" s="257"/>
      <c r="E64" s="33" t="s">
        <v>12</v>
      </c>
      <c r="F64" s="6"/>
      <c r="G64" s="6"/>
      <c r="H64" s="6"/>
      <c r="I64" s="23"/>
      <c r="J64" s="20"/>
      <c r="K64" s="194"/>
      <c r="L64" s="256"/>
    </row>
    <row r="65" spans="1:12" ht="41.25" customHeight="1" x14ac:dyDescent="0.25">
      <c r="A65" s="262"/>
      <c r="B65" s="261"/>
      <c r="C65" s="144"/>
      <c r="D65" s="257"/>
      <c r="E65" s="33" t="s">
        <v>13</v>
      </c>
      <c r="F65" s="6">
        <v>157700.5</v>
      </c>
      <c r="G65" s="6">
        <v>157700</v>
      </c>
      <c r="H65" s="6">
        <v>157700</v>
      </c>
      <c r="I65" s="23">
        <f t="shared" ref="I65:J67" si="15">G65/F65*100</f>
        <v>99.999682943300755</v>
      </c>
      <c r="J65" s="20">
        <f t="shared" si="15"/>
        <v>100</v>
      </c>
      <c r="K65" s="194"/>
      <c r="L65" s="256"/>
    </row>
    <row r="66" spans="1:12" ht="45.75" customHeight="1" x14ac:dyDescent="0.25">
      <c r="A66" s="262"/>
      <c r="B66" s="261"/>
      <c r="C66" s="144"/>
      <c r="D66" s="257"/>
      <c r="E66" s="33" t="s">
        <v>14</v>
      </c>
      <c r="F66" s="6">
        <v>8300.0300000000007</v>
      </c>
      <c r="G66" s="6">
        <v>8300</v>
      </c>
      <c r="H66" s="6">
        <v>8300</v>
      </c>
      <c r="I66" s="23">
        <f t="shared" si="15"/>
        <v>99.999638555523291</v>
      </c>
      <c r="J66" s="20">
        <f>H66/G66*100</f>
        <v>100</v>
      </c>
      <c r="K66" s="194"/>
      <c r="L66" s="256"/>
    </row>
    <row r="67" spans="1:12" ht="26.25" customHeight="1" x14ac:dyDescent="0.25">
      <c r="A67" s="262" t="s">
        <v>138</v>
      </c>
      <c r="B67" s="261"/>
      <c r="C67" s="144"/>
      <c r="D67" s="257" t="s">
        <v>305</v>
      </c>
      <c r="E67" s="33" t="s">
        <v>11</v>
      </c>
      <c r="F67" s="6">
        <f>F69+F70</f>
        <v>1179068.98</v>
      </c>
      <c r="G67" s="6">
        <f>G69+G70</f>
        <v>1164903.5499999998</v>
      </c>
      <c r="H67" s="6">
        <f>H69+H70</f>
        <v>1164903.5499999998</v>
      </c>
      <c r="I67" s="23">
        <f t="shared" si="15"/>
        <v>98.798591919532981</v>
      </c>
      <c r="J67" s="20">
        <f>H67/G67*100</f>
        <v>100</v>
      </c>
      <c r="K67" s="194"/>
      <c r="L67" s="256"/>
    </row>
    <row r="68" spans="1:12" ht="24" customHeight="1" x14ac:dyDescent="0.25">
      <c r="A68" s="262"/>
      <c r="B68" s="261"/>
      <c r="C68" s="144"/>
      <c r="D68" s="257"/>
      <c r="E68" s="33" t="s">
        <v>12</v>
      </c>
      <c r="F68" s="6"/>
      <c r="G68" s="6"/>
      <c r="H68" s="6"/>
      <c r="I68" s="23"/>
      <c r="J68" s="20"/>
      <c r="K68" s="194"/>
      <c r="L68" s="256"/>
    </row>
    <row r="69" spans="1:12" ht="41.25" customHeight="1" x14ac:dyDescent="0.25">
      <c r="A69" s="262"/>
      <c r="B69" s="261"/>
      <c r="C69" s="144"/>
      <c r="D69" s="257"/>
      <c r="E69" s="33" t="s">
        <v>13</v>
      </c>
      <c r="F69" s="6">
        <v>1152507.5</v>
      </c>
      <c r="G69" s="6">
        <v>1140115.6499999999</v>
      </c>
      <c r="H69" s="6">
        <v>1140115.6499999999</v>
      </c>
      <c r="I69" s="23">
        <f t="shared" ref="I69:J71" si="16">G69/F69*100</f>
        <v>98.92479224647127</v>
      </c>
      <c r="J69" s="20">
        <f t="shared" si="16"/>
        <v>100</v>
      </c>
      <c r="K69" s="194"/>
      <c r="L69" s="256"/>
    </row>
    <row r="70" spans="1:12" ht="45.75" customHeight="1" x14ac:dyDescent="0.25">
      <c r="A70" s="262"/>
      <c r="B70" s="261"/>
      <c r="C70" s="144"/>
      <c r="D70" s="257"/>
      <c r="E70" s="33" t="s">
        <v>14</v>
      </c>
      <c r="F70" s="6">
        <v>26561.48</v>
      </c>
      <c r="G70" s="6">
        <v>24787.9</v>
      </c>
      <c r="H70" s="6">
        <v>24787.9</v>
      </c>
      <c r="I70" s="23">
        <f t="shared" si="16"/>
        <v>93.322736534259406</v>
      </c>
      <c r="J70" s="20">
        <f t="shared" si="16"/>
        <v>100</v>
      </c>
      <c r="K70" s="194"/>
      <c r="L70" s="256"/>
    </row>
    <row r="71" spans="1:12" ht="26.25" customHeight="1" x14ac:dyDescent="0.25">
      <c r="A71" s="262" t="s">
        <v>139</v>
      </c>
      <c r="B71" s="261"/>
      <c r="C71" s="144"/>
      <c r="D71" s="257" t="s">
        <v>306</v>
      </c>
      <c r="E71" s="33" t="s">
        <v>11</v>
      </c>
      <c r="F71" s="6">
        <f>F73+F74</f>
        <v>181440</v>
      </c>
      <c r="G71" s="6">
        <f>G73+G74</f>
        <v>181344.3</v>
      </c>
      <c r="H71" s="6">
        <f>H73+H74</f>
        <v>181343.9</v>
      </c>
      <c r="I71" s="23">
        <f t="shared" si="16"/>
        <v>99.947255291005291</v>
      </c>
      <c r="J71" s="20">
        <f t="shared" si="16"/>
        <v>99.999779425104634</v>
      </c>
      <c r="K71" s="194"/>
      <c r="L71" s="256"/>
    </row>
    <row r="72" spans="1:12" ht="24" customHeight="1" x14ac:dyDescent="0.25">
      <c r="A72" s="262"/>
      <c r="B72" s="261"/>
      <c r="C72" s="144"/>
      <c r="D72" s="257"/>
      <c r="E72" s="33" t="s">
        <v>12</v>
      </c>
      <c r="F72" s="6"/>
      <c r="G72" s="6"/>
      <c r="H72" s="6"/>
      <c r="I72" s="23"/>
      <c r="J72" s="20"/>
      <c r="K72" s="194"/>
      <c r="L72" s="256"/>
    </row>
    <row r="73" spans="1:12" ht="41.25" customHeight="1" x14ac:dyDescent="0.25">
      <c r="A73" s="262"/>
      <c r="B73" s="261"/>
      <c r="C73" s="144"/>
      <c r="D73" s="257"/>
      <c r="E73" s="33" t="s">
        <v>13</v>
      </c>
      <c r="F73" s="6">
        <v>78649.399999999994</v>
      </c>
      <c r="G73" s="6">
        <v>78608.3</v>
      </c>
      <c r="H73" s="6">
        <v>78607.899999999994</v>
      </c>
      <c r="I73" s="23">
        <f>G73/F73*100</f>
        <v>99.947742767268423</v>
      </c>
      <c r="J73" s="20">
        <f>H73/G73*100</f>
        <v>99.999491147881315</v>
      </c>
      <c r="K73" s="194"/>
      <c r="L73" s="256"/>
    </row>
    <row r="74" spans="1:12" ht="45.75" customHeight="1" x14ac:dyDescent="0.25">
      <c r="A74" s="262"/>
      <c r="B74" s="261"/>
      <c r="C74" s="144"/>
      <c r="D74" s="257"/>
      <c r="E74" s="33" t="s">
        <v>14</v>
      </c>
      <c r="F74" s="20">
        <v>102790.6</v>
      </c>
      <c r="G74" s="20">
        <v>102736</v>
      </c>
      <c r="H74" s="20">
        <v>102736</v>
      </c>
      <c r="I74" s="23">
        <f>G74/F74*100</f>
        <v>99.946882302467344</v>
      </c>
      <c r="J74" s="20">
        <f>H74/G74*100</f>
        <v>100</v>
      </c>
      <c r="K74" s="194"/>
      <c r="L74" s="256"/>
    </row>
    <row r="75" spans="1:12" ht="26.25" customHeight="1" x14ac:dyDescent="0.25">
      <c r="A75" s="262" t="s">
        <v>193</v>
      </c>
      <c r="B75" s="261"/>
      <c r="C75" s="144"/>
      <c r="D75" s="257" t="s">
        <v>307</v>
      </c>
      <c r="E75" s="33" t="s">
        <v>11</v>
      </c>
      <c r="F75" s="6">
        <f>F77+F78</f>
        <v>398432.18</v>
      </c>
      <c r="G75" s="20">
        <f>G77+G78</f>
        <v>222836.68</v>
      </c>
      <c r="H75" s="20">
        <f>H77+H78</f>
        <v>222836.68</v>
      </c>
      <c r="I75" s="23">
        <f>G75/F75*100</f>
        <v>55.928384097890884</v>
      </c>
      <c r="J75" s="20">
        <f t="shared" ref="J75" si="17">H75/G75*100</f>
        <v>100</v>
      </c>
      <c r="K75" s="194"/>
      <c r="L75" s="256"/>
    </row>
    <row r="76" spans="1:12" ht="24" customHeight="1" x14ac:dyDescent="0.25">
      <c r="A76" s="262"/>
      <c r="B76" s="261"/>
      <c r="C76" s="144"/>
      <c r="D76" s="257"/>
      <c r="E76" s="33" t="s">
        <v>12</v>
      </c>
      <c r="F76" s="6"/>
      <c r="G76" s="20"/>
      <c r="H76" s="20"/>
      <c r="I76" s="23"/>
      <c r="J76" s="20"/>
      <c r="K76" s="194"/>
      <c r="L76" s="256"/>
    </row>
    <row r="77" spans="1:12" ht="41.25" customHeight="1" x14ac:dyDescent="0.25">
      <c r="A77" s="262"/>
      <c r="B77" s="261"/>
      <c r="C77" s="144"/>
      <c r="D77" s="257"/>
      <c r="E77" s="33" t="s">
        <v>13</v>
      </c>
      <c r="F77" s="6">
        <v>378510.5</v>
      </c>
      <c r="G77" s="6">
        <v>211978.08</v>
      </c>
      <c r="H77" s="6">
        <v>211978.08</v>
      </c>
      <c r="I77" s="23">
        <f t="shared" ref="I77:J82" si="18">G77/F77*100</f>
        <v>56.003223160255786</v>
      </c>
      <c r="J77" s="20">
        <f t="shared" si="18"/>
        <v>100</v>
      </c>
      <c r="K77" s="194"/>
      <c r="L77" s="256"/>
    </row>
    <row r="78" spans="1:12" ht="45.75" customHeight="1" x14ac:dyDescent="0.25">
      <c r="A78" s="262"/>
      <c r="B78" s="261"/>
      <c r="C78" s="144"/>
      <c r="D78" s="257"/>
      <c r="E78" s="33" t="s">
        <v>14</v>
      </c>
      <c r="F78" s="6">
        <v>19921.68</v>
      </c>
      <c r="G78" s="6">
        <v>10858.6</v>
      </c>
      <c r="H78" s="6">
        <v>10858.6</v>
      </c>
      <c r="I78" s="23">
        <f t="shared" si="18"/>
        <v>54.506447247420894</v>
      </c>
      <c r="J78" s="20">
        <f t="shared" si="18"/>
        <v>100</v>
      </c>
      <c r="K78" s="194"/>
      <c r="L78" s="256"/>
    </row>
    <row r="79" spans="1:12" ht="26.25" customHeight="1" x14ac:dyDescent="0.25">
      <c r="A79" s="262" t="s">
        <v>222</v>
      </c>
      <c r="B79" s="261"/>
      <c r="C79" s="257" t="s">
        <v>308</v>
      </c>
      <c r="D79" s="257"/>
      <c r="E79" s="33" t="s">
        <v>11</v>
      </c>
      <c r="F79" s="6">
        <f>F81+F82</f>
        <v>24210.53</v>
      </c>
      <c r="G79" s="6">
        <f>G81+G82</f>
        <v>24210.52</v>
      </c>
      <c r="H79" s="20">
        <f>H81+H82</f>
        <v>24137.059999999998</v>
      </c>
      <c r="I79" s="23">
        <f>G79/F79*100</f>
        <v>99.999958695658464</v>
      </c>
      <c r="J79" s="20">
        <f t="shared" si="18"/>
        <v>99.696578181716035</v>
      </c>
      <c r="K79" s="194"/>
      <c r="L79" s="256"/>
    </row>
    <row r="80" spans="1:12" ht="24" customHeight="1" x14ac:dyDescent="0.25">
      <c r="A80" s="262"/>
      <c r="B80" s="261"/>
      <c r="C80" s="257"/>
      <c r="D80" s="257"/>
      <c r="E80" s="33" t="s">
        <v>12</v>
      </c>
      <c r="F80" s="6"/>
      <c r="G80" s="20"/>
      <c r="H80" s="20"/>
      <c r="I80" s="23"/>
      <c r="J80" s="20"/>
      <c r="K80" s="194"/>
      <c r="L80" s="256"/>
    </row>
    <row r="81" spans="1:12" ht="41.25" customHeight="1" x14ac:dyDescent="0.25">
      <c r="A81" s="262"/>
      <c r="B81" s="261"/>
      <c r="C81" s="257"/>
      <c r="D81" s="257"/>
      <c r="E81" s="33" t="s">
        <v>13</v>
      </c>
      <c r="F81" s="6">
        <v>23000</v>
      </c>
      <c r="G81" s="6">
        <v>22999.99</v>
      </c>
      <c r="H81" s="6">
        <v>22955.73</v>
      </c>
      <c r="I81" s="23">
        <f t="shared" ref="I81:I82" si="19">G81/F81*100</f>
        <v>99.999956521739136</v>
      </c>
      <c r="J81" s="20">
        <f t="shared" si="18"/>
        <v>99.807565133723969</v>
      </c>
      <c r="K81" s="194"/>
      <c r="L81" s="256"/>
    </row>
    <row r="82" spans="1:12" ht="42" customHeight="1" x14ac:dyDescent="0.25">
      <c r="A82" s="262"/>
      <c r="B82" s="261"/>
      <c r="C82" s="257"/>
      <c r="D82" s="257"/>
      <c r="E82" s="33" t="s">
        <v>14</v>
      </c>
      <c r="F82" s="6">
        <v>1210.53</v>
      </c>
      <c r="G82" s="6">
        <v>1210.53</v>
      </c>
      <c r="H82" s="6">
        <v>1181.33</v>
      </c>
      <c r="I82" s="23">
        <f t="shared" si="19"/>
        <v>100</v>
      </c>
      <c r="J82" s="20">
        <f t="shared" si="18"/>
        <v>97.587833428333042</v>
      </c>
      <c r="K82" s="194"/>
      <c r="L82" s="256"/>
    </row>
    <row r="83" spans="1:12" ht="26.25" customHeight="1" x14ac:dyDescent="0.25">
      <c r="A83" s="262" t="s">
        <v>223</v>
      </c>
      <c r="B83" s="261"/>
      <c r="C83" s="257" t="s">
        <v>309</v>
      </c>
      <c r="D83" s="257"/>
      <c r="E83" s="33" t="s">
        <v>11</v>
      </c>
      <c r="F83" s="6">
        <f>F85+F86</f>
        <v>27513.03</v>
      </c>
      <c r="G83" s="20">
        <f>G85+G86</f>
        <v>23838.9</v>
      </c>
      <c r="H83" s="20">
        <f>H85+H86</f>
        <v>22919.3</v>
      </c>
      <c r="I83" s="23">
        <f>G83/F83*100</f>
        <v>86.645854709568525</v>
      </c>
      <c r="J83" s="20">
        <f t="shared" ref="J83" si="20">H83/G83*100</f>
        <v>96.142439458196478</v>
      </c>
      <c r="K83" s="194"/>
      <c r="L83" s="256"/>
    </row>
    <row r="84" spans="1:12" ht="24" customHeight="1" x14ac:dyDescent="0.25">
      <c r="A84" s="262"/>
      <c r="B84" s="261"/>
      <c r="C84" s="257"/>
      <c r="D84" s="257"/>
      <c r="E84" s="33" t="s">
        <v>12</v>
      </c>
      <c r="F84" s="6"/>
      <c r="G84" s="20"/>
      <c r="H84" s="20"/>
      <c r="I84" s="23"/>
      <c r="J84" s="20"/>
      <c r="K84" s="194"/>
      <c r="L84" s="256"/>
    </row>
    <row r="85" spans="1:12" ht="41.25" customHeight="1" x14ac:dyDescent="0.25">
      <c r="A85" s="262"/>
      <c r="B85" s="261"/>
      <c r="C85" s="257"/>
      <c r="D85" s="257"/>
      <c r="E85" s="33" t="s">
        <v>13</v>
      </c>
      <c r="F85" s="6">
        <v>27513.03</v>
      </c>
      <c r="G85" s="6">
        <v>23838.9</v>
      </c>
      <c r="H85" s="6">
        <v>22919.3</v>
      </c>
      <c r="I85" s="23">
        <f t="shared" ref="I85" si="21">G85/F85*100</f>
        <v>86.645854709568525</v>
      </c>
      <c r="J85" s="20">
        <f t="shared" ref="J85:J98" si="22">H85/G85*100</f>
        <v>96.142439458196478</v>
      </c>
      <c r="K85" s="194"/>
      <c r="L85" s="256"/>
    </row>
    <row r="86" spans="1:12" ht="177.75" customHeight="1" x14ac:dyDescent="0.25">
      <c r="A86" s="262"/>
      <c r="B86" s="261"/>
      <c r="C86" s="257"/>
      <c r="D86" s="257"/>
      <c r="E86" s="33" t="s">
        <v>14</v>
      </c>
      <c r="F86" s="6">
        <v>0</v>
      </c>
      <c r="G86" s="6">
        <v>0</v>
      </c>
      <c r="H86" s="6">
        <v>0</v>
      </c>
      <c r="I86" s="23">
        <v>0</v>
      </c>
      <c r="J86" s="20">
        <v>0</v>
      </c>
      <c r="K86" s="194"/>
      <c r="L86" s="256"/>
    </row>
    <row r="87" spans="1:12" ht="26.25" customHeight="1" x14ac:dyDescent="0.25">
      <c r="A87" s="262" t="s">
        <v>314</v>
      </c>
      <c r="B87" s="261"/>
      <c r="C87" s="257" t="s">
        <v>315</v>
      </c>
      <c r="D87" s="257"/>
      <c r="E87" s="33" t="s">
        <v>11</v>
      </c>
      <c r="F87" s="6">
        <f>F89+F90</f>
        <v>48741.259999999995</v>
      </c>
      <c r="G87" s="6">
        <f>G89+G90</f>
        <v>48729</v>
      </c>
      <c r="H87" s="20">
        <f>H89+H90</f>
        <v>48729</v>
      </c>
      <c r="I87" s="23">
        <f>G87/F87*100</f>
        <v>99.974846772529077</v>
      </c>
      <c r="J87" s="20">
        <f t="shared" si="22"/>
        <v>100</v>
      </c>
      <c r="K87" s="194"/>
      <c r="L87" s="256"/>
    </row>
    <row r="88" spans="1:12" ht="24" customHeight="1" x14ac:dyDescent="0.25">
      <c r="A88" s="262"/>
      <c r="B88" s="261"/>
      <c r="C88" s="257"/>
      <c r="D88" s="257"/>
      <c r="E88" s="33" t="s">
        <v>12</v>
      </c>
      <c r="F88" s="6"/>
      <c r="G88" s="20"/>
      <c r="H88" s="20"/>
      <c r="I88" s="23"/>
      <c r="J88" s="20"/>
      <c r="K88" s="194"/>
      <c r="L88" s="256"/>
    </row>
    <row r="89" spans="1:12" ht="41.25" customHeight="1" x14ac:dyDescent="0.25">
      <c r="A89" s="262"/>
      <c r="B89" s="261"/>
      <c r="C89" s="257"/>
      <c r="D89" s="257"/>
      <c r="E89" s="33" t="s">
        <v>13</v>
      </c>
      <c r="F89" s="6">
        <v>46304.2</v>
      </c>
      <c r="G89" s="6">
        <v>46292.55</v>
      </c>
      <c r="H89" s="6">
        <v>46292.55</v>
      </c>
      <c r="I89" s="23">
        <f t="shared" ref="I89:I90" si="23">G89/F89*100</f>
        <v>99.974840295264798</v>
      </c>
      <c r="J89" s="20">
        <f t="shared" si="22"/>
        <v>100</v>
      </c>
      <c r="K89" s="194"/>
      <c r="L89" s="256"/>
    </row>
    <row r="90" spans="1:12" ht="42" customHeight="1" x14ac:dyDescent="0.25">
      <c r="A90" s="262"/>
      <c r="B90" s="261"/>
      <c r="C90" s="257"/>
      <c r="D90" s="257"/>
      <c r="E90" s="33" t="s">
        <v>14</v>
      </c>
      <c r="F90" s="6">
        <v>2437.06</v>
      </c>
      <c r="G90" s="6">
        <v>2436.4499999999998</v>
      </c>
      <c r="H90" s="6">
        <v>2436.4499999999998</v>
      </c>
      <c r="I90" s="23">
        <f t="shared" si="23"/>
        <v>99.974969840709704</v>
      </c>
      <c r="J90" s="20">
        <f t="shared" si="22"/>
        <v>100</v>
      </c>
      <c r="K90" s="194"/>
      <c r="L90" s="256"/>
    </row>
    <row r="91" spans="1:12" ht="26.25" customHeight="1" x14ac:dyDescent="0.25">
      <c r="A91" s="262" t="s">
        <v>316</v>
      </c>
      <c r="B91" s="261"/>
      <c r="C91" s="257" t="s">
        <v>317</v>
      </c>
      <c r="D91" s="257"/>
      <c r="E91" s="33" t="s">
        <v>11</v>
      </c>
      <c r="F91" s="6">
        <f>F93+F94</f>
        <v>14754.9</v>
      </c>
      <c r="G91" s="6">
        <f>G93+G94</f>
        <v>14754.9</v>
      </c>
      <c r="H91" s="20">
        <f>H93+H94</f>
        <v>14754.9</v>
      </c>
      <c r="I91" s="23">
        <f>G91/F91*100</f>
        <v>100</v>
      </c>
      <c r="J91" s="20">
        <f t="shared" si="22"/>
        <v>100</v>
      </c>
      <c r="K91" s="194"/>
      <c r="L91" s="256"/>
    </row>
    <row r="92" spans="1:12" ht="24" customHeight="1" x14ac:dyDescent="0.25">
      <c r="A92" s="262"/>
      <c r="B92" s="261"/>
      <c r="C92" s="257"/>
      <c r="D92" s="257"/>
      <c r="E92" s="33" t="s">
        <v>12</v>
      </c>
      <c r="F92" s="6"/>
      <c r="G92" s="20"/>
      <c r="H92" s="20"/>
      <c r="I92" s="23"/>
      <c r="J92" s="20"/>
      <c r="K92" s="194"/>
      <c r="L92" s="256"/>
    </row>
    <row r="93" spans="1:12" ht="41.25" customHeight="1" x14ac:dyDescent="0.25">
      <c r="A93" s="262"/>
      <c r="B93" s="261"/>
      <c r="C93" s="257"/>
      <c r="D93" s="257"/>
      <c r="E93" s="33" t="s">
        <v>13</v>
      </c>
      <c r="F93" s="6">
        <v>14754.9</v>
      </c>
      <c r="G93" s="6">
        <v>14754.9</v>
      </c>
      <c r="H93" s="6">
        <v>14754.9</v>
      </c>
      <c r="I93" s="23">
        <f t="shared" ref="I93:J93" si="24">G93/F93*100</f>
        <v>100</v>
      </c>
      <c r="J93" s="20">
        <f t="shared" si="24"/>
        <v>100</v>
      </c>
      <c r="K93" s="194"/>
      <c r="L93" s="256"/>
    </row>
    <row r="94" spans="1:12" ht="42" customHeight="1" x14ac:dyDescent="0.25">
      <c r="A94" s="262"/>
      <c r="B94" s="261"/>
      <c r="C94" s="257"/>
      <c r="D94" s="257"/>
      <c r="E94" s="33" t="s">
        <v>14</v>
      </c>
      <c r="F94" s="6">
        <v>0</v>
      </c>
      <c r="G94" s="6">
        <v>0</v>
      </c>
      <c r="H94" s="6">
        <v>0</v>
      </c>
      <c r="I94" s="23">
        <v>0</v>
      </c>
      <c r="J94" s="20">
        <v>0</v>
      </c>
      <c r="K94" s="194"/>
      <c r="L94" s="256"/>
    </row>
    <row r="95" spans="1:12" s="57" customFormat="1" ht="33" customHeight="1" x14ac:dyDescent="0.25">
      <c r="A95" s="297" t="s">
        <v>25</v>
      </c>
      <c r="B95" s="242" t="s">
        <v>44</v>
      </c>
      <c r="C95" s="202"/>
      <c r="D95" s="215"/>
      <c r="E95" s="66" t="s">
        <v>11</v>
      </c>
      <c r="F95" s="67">
        <f>F97+F98</f>
        <v>96098.00063000001</v>
      </c>
      <c r="G95" s="67">
        <f>G97+G98</f>
        <v>96098.00063000001</v>
      </c>
      <c r="H95" s="67">
        <f>H97+H98</f>
        <v>96051.403810000003</v>
      </c>
      <c r="I95" s="68">
        <f>G95/F95*100</f>
        <v>100</v>
      </c>
      <c r="J95" s="69">
        <f t="shared" si="22"/>
        <v>99.951511145190821</v>
      </c>
      <c r="K95" s="118" t="s">
        <v>276</v>
      </c>
      <c r="L95" s="263"/>
    </row>
    <row r="96" spans="1:12" s="57" customFormat="1" ht="26.25" customHeight="1" x14ac:dyDescent="0.25">
      <c r="A96" s="298"/>
      <c r="B96" s="243"/>
      <c r="C96" s="203"/>
      <c r="D96" s="216"/>
      <c r="E96" s="66" t="s">
        <v>12</v>
      </c>
      <c r="F96" s="67"/>
      <c r="G96" s="67"/>
      <c r="H96" s="67"/>
      <c r="I96" s="68"/>
      <c r="J96" s="69"/>
      <c r="K96" s="119"/>
      <c r="L96" s="264"/>
    </row>
    <row r="97" spans="1:13" s="57" customFormat="1" ht="45" customHeight="1" x14ac:dyDescent="0.25">
      <c r="A97" s="298"/>
      <c r="B97" s="243"/>
      <c r="C97" s="203"/>
      <c r="D97" s="216"/>
      <c r="E97" s="66" t="s">
        <v>13</v>
      </c>
      <c r="F97" s="67">
        <f>F102</f>
        <v>91293.1</v>
      </c>
      <c r="G97" s="67">
        <f t="shared" ref="G97:H97" si="25">G102</f>
        <v>91293.1</v>
      </c>
      <c r="H97" s="67">
        <f t="shared" si="25"/>
        <v>91248.032789999997</v>
      </c>
      <c r="I97" s="68" t="s">
        <v>74</v>
      </c>
      <c r="J97" s="69">
        <f t="shared" si="22"/>
        <v>99.950634593413952</v>
      </c>
      <c r="K97" s="119"/>
      <c r="L97" s="264"/>
    </row>
    <row r="98" spans="1:13" s="57" customFormat="1" ht="45" customHeight="1" x14ac:dyDescent="0.25">
      <c r="A98" s="299"/>
      <c r="B98" s="244"/>
      <c r="C98" s="204"/>
      <c r="D98" s="217"/>
      <c r="E98" s="66" t="s">
        <v>14</v>
      </c>
      <c r="F98" s="67">
        <f>F103</f>
        <v>4804.9006300000001</v>
      </c>
      <c r="G98" s="67">
        <f t="shared" ref="G98:H98" si="26">G103</f>
        <v>4804.9006300000001</v>
      </c>
      <c r="H98" s="67">
        <f t="shared" si="26"/>
        <v>4803.3710199999996</v>
      </c>
      <c r="I98" s="68">
        <f>G98/F98*100</f>
        <v>100</v>
      </c>
      <c r="J98" s="69">
        <f t="shared" si="22"/>
        <v>99.968165626767586</v>
      </c>
      <c r="K98" s="120"/>
      <c r="L98" s="265"/>
    </row>
    <row r="99" spans="1:13" ht="21.75" customHeight="1" x14ac:dyDescent="0.3">
      <c r="A99" s="97"/>
      <c r="B99" s="38" t="s">
        <v>12</v>
      </c>
      <c r="C99" s="4"/>
      <c r="D99" s="39"/>
      <c r="E99" s="1"/>
      <c r="F99" s="18"/>
      <c r="G99" s="18"/>
      <c r="H99" s="18"/>
      <c r="I99" s="24"/>
      <c r="J99" s="22"/>
      <c r="K99" s="30"/>
      <c r="L99" s="11"/>
    </row>
    <row r="100" spans="1:13" ht="20.25" x14ac:dyDescent="0.25">
      <c r="A100" s="254" t="s">
        <v>275</v>
      </c>
      <c r="B100" s="141"/>
      <c r="C100" s="137" t="s">
        <v>343</v>
      </c>
      <c r="D100" s="151" t="s">
        <v>344</v>
      </c>
      <c r="E100" s="39" t="s">
        <v>11</v>
      </c>
      <c r="F100" s="89">
        <f>F102+F103</f>
        <v>96098.00063000001</v>
      </c>
      <c r="G100" s="89">
        <f t="shared" ref="G100:H100" si="27">G102+G103</f>
        <v>96098.00063000001</v>
      </c>
      <c r="H100" s="89">
        <f t="shared" si="27"/>
        <v>96051.403810000003</v>
      </c>
      <c r="I100" s="88">
        <f t="shared" ref="I100:I103" si="28">G100/F100*100</f>
        <v>100</v>
      </c>
      <c r="J100" s="20">
        <f t="shared" ref="J100" si="29">H100/G100*100</f>
        <v>99.951511145190821</v>
      </c>
      <c r="K100" s="138"/>
      <c r="L100" s="145"/>
    </row>
    <row r="101" spans="1:13" ht="20.25" x14ac:dyDescent="0.25">
      <c r="A101" s="254"/>
      <c r="B101" s="141"/>
      <c r="C101" s="137"/>
      <c r="D101" s="151"/>
      <c r="E101" s="3" t="s">
        <v>12</v>
      </c>
      <c r="F101" s="89"/>
      <c r="G101" s="89"/>
      <c r="H101" s="89"/>
      <c r="I101" s="88"/>
      <c r="J101" s="22"/>
      <c r="K101" s="138"/>
      <c r="L101" s="145"/>
    </row>
    <row r="102" spans="1:13" ht="40.5" x14ac:dyDescent="0.25">
      <c r="A102" s="254"/>
      <c r="B102" s="141"/>
      <c r="C102" s="137"/>
      <c r="D102" s="151"/>
      <c r="E102" s="50" t="s">
        <v>22</v>
      </c>
      <c r="F102" s="89">
        <v>91293.1</v>
      </c>
      <c r="G102" s="89">
        <v>91293.1</v>
      </c>
      <c r="H102" s="89">
        <v>91248.032789999997</v>
      </c>
      <c r="I102" s="88">
        <f t="shared" si="28"/>
        <v>100</v>
      </c>
      <c r="J102" s="20">
        <f t="shared" ref="J102:J103" si="30">H102/G102*100</f>
        <v>99.950634593413952</v>
      </c>
      <c r="K102" s="138"/>
      <c r="L102" s="145"/>
    </row>
    <row r="103" spans="1:13" ht="69.75" customHeight="1" x14ac:dyDescent="0.25">
      <c r="A103" s="254"/>
      <c r="B103" s="141"/>
      <c r="C103" s="137"/>
      <c r="D103" s="151"/>
      <c r="E103" s="50" t="s">
        <v>23</v>
      </c>
      <c r="F103" s="89">
        <v>4804.9006300000001</v>
      </c>
      <c r="G103" s="89">
        <v>4804.9006300000001</v>
      </c>
      <c r="H103" s="89">
        <v>4803.3710199999996</v>
      </c>
      <c r="I103" s="88">
        <f t="shared" si="28"/>
        <v>100</v>
      </c>
      <c r="J103" s="20">
        <f t="shared" si="30"/>
        <v>99.968165626767586</v>
      </c>
      <c r="K103" s="138"/>
      <c r="L103" s="145"/>
    </row>
    <row r="104" spans="1:13" s="57" customFormat="1" ht="33.75" customHeight="1" x14ac:dyDescent="0.35">
      <c r="A104" s="153" t="s">
        <v>30</v>
      </c>
      <c r="B104" s="210" t="s">
        <v>20</v>
      </c>
      <c r="C104" s="184"/>
      <c r="D104" s="180"/>
      <c r="E104" s="70" t="s">
        <v>11</v>
      </c>
      <c r="F104" s="67">
        <f>F109</f>
        <v>345348.9</v>
      </c>
      <c r="G104" s="67">
        <f t="shared" ref="G104:H104" si="31">G109</f>
        <v>345348.9</v>
      </c>
      <c r="H104" s="67">
        <f t="shared" si="31"/>
        <v>345346.50403000001</v>
      </c>
      <c r="I104" s="55">
        <f>G104/F104*100</f>
        <v>100</v>
      </c>
      <c r="J104" s="56">
        <f t="shared" ref="J104:J106" si="32">H104/G104*100</f>
        <v>99.999306217567224</v>
      </c>
      <c r="K104" s="211" t="s">
        <v>26</v>
      </c>
      <c r="L104" s="211"/>
      <c r="M104" s="71"/>
    </row>
    <row r="105" spans="1:13" s="57" customFormat="1" x14ac:dyDescent="0.35">
      <c r="A105" s="153"/>
      <c r="B105" s="210"/>
      <c r="C105" s="184"/>
      <c r="D105" s="180"/>
      <c r="E105" s="72" t="s">
        <v>12</v>
      </c>
      <c r="F105" s="67"/>
      <c r="G105" s="67"/>
      <c r="H105" s="67"/>
      <c r="I105" s="55"/>
      <c r="J105" s="56"/>
      <c r="K105" s="211"/>
      <c r="L105" s="211"/>
      <c r="M105" s="71"/>
    </row>
    <row r="106" spans="1:13" s="57" customFormat="1" ht="40.5" x14ac:dyDescent="0.35">
      <c r="A106" s="153"/>
      <c r="B106" s="210"/>
      <c r="C106" s="184"/>
      <c r="D106" s="180"/>
      <c r="E106" s="54" t="s">
        <v>22</v>
      </c>
      <c r="F106" s="67">
        <f t="shared" ref="F106:H107" si="33">F111</f>
        <v>345348.9</v>
      </c>
      <c r="G106" s="67">
        <f t="shared" si="33"/>
        <v>345348.9</v>
      </c>
      <c r="H106" s="67">
        <f t="shared" si="33"/>
        <v>345348.9</v>
      </c>
      <c r="I106" s="55">
        <f>G106/F106*100</f>
        <v>100</v>
      </c>
      <c r="J106" s="56">
        <f t="shared" si="32"/>
        <v>100</v>
      </c>
      <c r="K106" s="211"/>
      <c r="L106" s="211"/>
      <c r="M106" s="71"/>
    </row>
    <row r="107" spans="1:13" s="57" customFormat="1" ht="40.5" customHeight="1" x14ac:dyDescent="0.35">
      <c r="A107" s="153"/>
      <c r="B107" s="210"/>
      <c r="C107" s="184"/>
      <c r="D107" s="180"/>
      <c r="E107" s="54" t="s">
        <v>23</v>
      </c>
      <c r="F107" s="67">
        <f t="shared" si="33"/>
        <v>0</v>
      </c>
      <c r="G107" s="67">
        <f t="shared" si="33"/>
        <v>0</v>
      </c>
      <c r="H107" s="67">
        <f t="shared" si="33"/>
        <v>0</v>
      </c>
      <c r="I107" s="55" t="e">
        <f>G107/F107*100</f>
        <v>#DIV/0!</v>
      </c>
      <c r="J107" s="56">
        <v>0</v>
      </c>
      <c r="K107" s="211"/>
      <c r="L107" s="211"/>
      <c r="M107" s="71"/>
    </row>
    <row r="108" spans="1:13" ht="21.75" customHeight="1" x14ac:dyDescent="0.3">
      <c r="A108" s="105"/>
      <c r="B108" s="38" t="s">
        <v>12</v>
      </c>
      <c r="C108" s="4"/>
      <c r="D108" s="39"/>
      <c r="E108" s="1"/>
      <c r="F108" s="18"/>
      <c r="G108" s="18"/>
      <c r="H108" s="18"/>
      <c r="I108" s="24"/>
      <c r="J108" s="22"/>
      <c r="K108" s="30"/>
      <c r="L108" s="11"/>
    </row>
    <row r="109" spans="1:13" ht="20.25" x14ac:dyDescent="0.25">
      <c r="A109" s="254" t="s">
        <v>137</v>
      </c>
      <c r="B109" s="141"/>
      <c r="C109" s="137" t="s">
        <v>274</v>
      </c>
      <c r="D109" s="151" t="s">
        <v>345</v>
      </c>
      <c r="E109" s="39" t="s">
        <v>11</v>
      </c>
      <c r="F109" s="88">
        <f>F111+F112</f>
        <v>345348.9</v>
      </c>
      <c r="G109" s="88">
        <f t="shared" ref="G109" si="34">G111+G112</f>
        <v>345348.9</v>
      </c>
      <c r="H109" s="90">
        <f>317046.76097+28299.74306</f>
        <v>345346.50403000001</v>
      </c>
      <c r="I109" s="88">
        <f>G109/F109*100</f>
        <v>100</v>
      </c>
      <c r="J109" s="88">
        <f t="shared" ref="J109:J111" si="35">H109/F109*100</f>
        <v>99.999306217567224</v>
      </c>
      <c r="K109" s="138"/>
      <c r="L109" s="145"/>
    </row>
    <row r="110" spans="1:13" ht="20.25" x14ac:dyDescent="0.25">
      <c r="A110" s="254"/>
      <c r="B110" s="141"/>
      <c r="C110" s="137"/>
      <c r="D110" s="151"/>
      <c r="E110" s="3" t="s">
        <v>12</v>
      </c>
      <c r="F110" s="88"/>
      <c r="G110" s="88"/>
      <c r="H110" s="90"/>
      <c r="I110" s="88"/>
      <c r="J110" s="88"/>
      <c r="K110" s="138"/>
      <c r="L110" s="145"/>
    </row>
    <row r="111" spans="1:13" ht="40.5" x14ac:dyDescent="0.25">
      <c r="A111" s="254"/>
      <c r="B111" s="141"/>
      <c r="C111" s="137"/>
      <c r="D111" s="151"/>
      <c r="E111" s="50" t="s">
        <v>22</v>
      </c>
      <c r="F111" s="88">
        <f>317049.15694+28299.74306</f>
        <v>345348.9</v>
      </c>
      <c r="G111" s="88">
        <f>317049.15694+28299.74306</f>
        <v>345348.9</v>
      </c>
      <c r="H111" s="88">
        <f>317049.15694+28299.74306</f>
        <v>345348.9</v>
      </c>
      <c r="I111" s="88">
        <f t="shared" ref="I111" si="36">G111/F111*100</f>
        <v>100</v>
      </c>
      <c r="J111" s="88">
        <f t="shared" si="35"/>
        <v>100</v>
      </c>
      <c r="K111" s="138"/>
      <c r="L111" s="145"/>
    </row>
    <row r="112" spans="1:13" ht="42.75" customHeight="1" x14ac:dyDescent="0.25">
      <c r="A112" s="254"/>
      <c r="B112" s="141"/>
      <c r="C112" s="137"/>
      <c r="D112" s="151"/>
      <c r="E112" s="50" t="s">
        <v>23</v>
      </c>
      <c r="F112" s="91">
        <v>0</v>
      </c>
      <c r="G112" s="88">
        <v>0</v>
      </c>
      <c r="H112" s="90">
        <v>0</v>
      </c>
      <c r="I112" s="88"/>
      <c r="J112" s="88"/>
      <c r="K112" s="138"/>
      <c r="L112" s="145"/>
    </row>
    <row r="113" spans="1:12" s="57" customFormat="1" ht="28.5" customHeight="1" x14ac:dyDescent="0.25">
      <c r="A113" s="153" t="s">
        <v>24</v>
      </c>
      <c r="B113" s="210" t="s">
        <v>27</v>
      </c>
      <c r="C113" s="184"/>
      <c r="D113" s="180"/>
      <c r="E113" s="70" t="s">
        <v>11</v>
      </c>
      <c r="F113" s="58">
        <f>F115+F116</f>
        <v>102706764.55400001</v>
      </c>
      <c r="G113" s="58">
        <f t="shared" ref="G113:H113" si="37">G115+G116</f>
        <v>102706649.93408</v>
      </c>
      <c r="H113" s="58">
        <f t="shared" si="37"/>
        <v>102592581.40648003</v>
      </c>
      <c r="I113" s="55">
        <f t="shared" ref="I113:J113" si="38">G113/F113*100</f>
        <v>99.999888400807393</v>
      </c>
      <c r="J113" s="56">
        <f t="shared" si="38"/>
        <v>99.888937544284445</v>
      </c>
      <c r="K113" s="126" t="s">
        <v>26</v>
      </c>
      <c r="L113" s="284"/>
    </row>
    <row r="114" spans="1:12" s="57" customFormat="1" ht="20.25" x14ac:dyDescent="0.25">
      <c r="A114" s="153"/>
      <c r="B114" s="210"/>
      <c r="C114" s="184"/>
      <c r="D114" s="180"/>
      <c r="E114" s="72" t="s">
        <v>12</v>
      </c>
      <c r="F114" s="58"/>
      <c r="G114" s="58"/>
      <c r="H114" s="58"/>
      <c r="I114" s="55"/>
      <c r="J114" s="56"/>
      <c r="K114" s="126"/>
      <c r="L114" s="211"/>
    </row>
    <row r="115" spans="1:12" s="57" customFormat="1" ht="42" customHeight="1" x14ac:dyDescent="0.25">
      <c r="A115" s="153"/>
      <c r="B115" s="210"/>
      <c r="C115" s="184"/>
      <c r="D115" s="180"/>
      <c r="E115" s="54" t="s">
        <v>13</v>
      </c>
      <c r="F115" s="58">
        <f>F120+F124+F128+F132+F136+F140+F144</f>
        <v>97601007.122000009</v>
      </c>
      <c r="G115" s="58">
        <f t="shared" ref="G115:H115" si="39">G120+G124+G128+G132+G136+G140+G144</f>
        <v>97600898.03670001</v>
      </c>
      <c r="H115" s="58">
        <f t="shared" si="39"/>
        <v>97492536.794150025</v>
      </c>
      <c r="I115" s="55">
        <f>G115/F115*100</f>
        <v>99.999888233427896</v>
      </c>
      <c r="J115" s="56">
        <f>H115/G115*100</f>
        <v>99.888975158292865</v>
      </c>
      <c r="K115" s="126"/>
      <c r="L115" s="211"/>
    </row>
    <row r="116" spans="1:12" s="57" customFormat="1" ht="40.5" x14ac:dyDescent="0.25">
      <c r="A116" s="153"/>
      <c r="B116" s="210"/>
      <c r="C116" s="184"/>
      <c r="D116" s="180"/>
      <c r="E116" s="54" t="s">
        <v>23</v>
      </c>
      <c r="F116" s="58">
        <f>F121+F125+F129+F133+F137+F141+F145</f>
        <v>5105757.432</v>
      </c>
      <c r="G116" s="58">
        <f t="shared" ref="G116:H116" si="40">G121+G125+G129+G133+G137+G141+G145</f>
        <v>5105751.89738</v>
      </c>
      <c r="H116" s="58">
        <f t="shared" si="40"/>
        <v>5100044.6123300008</v>
      </c>
      <c r="I116" s="55">
        <f>G116/F116*100</f>
        <v>99.999891600412411</v>
      </c>
      <c r="J116" s="56">
        <f>H116/G116*100</f>
        <v>99.888218519726195</v>
      </c>
      <c r="K116" s="126"/>
      <c r="L116" s="211"/>
    </row>
    <row r="117" spans="1:12" ht="20.25" x14ac:dyDescent="0.25">
      <c r="A117" s="104"/>
      <c r="B117" s="79" t="s">
        <v>12</v>
      </c>
      <c r="C117" s="4"/>
      <c r="D117" s="39"/>
      <c r="E117" s="3"/>
      <c r="F117" s="5"/>
      <c r="G117" s="5"/>
      <c r="H117" s="5"/>
      <c r="I117" s="24"/>
      <c r="J117" s="22"/>
      <c r="K117" s="25"/>
      <c r="L117" s="26"/>
    </row>
    <row r="118" spans="1:12" ht="24" customHeight="1" x14ac:dyDescent="0.25">
      <c r="A118" s="254" t="s">
        <v>70</v>
      </c>
      <c r="B118" s="141"/>
      <c r="C118" s="137" t="s">
        <v>278</v>
      </c>
      <c r="D118" s="151" t="s">
        <v>277</v>
      </c>
      <c r="E118" s="50" t="s">
        <v>11</v>
      </c>
      <c r="F118" s="109">
        <f>F120+F121</f>
        <v>101085452.39999999</v>
      </c>
      <c r="G118" s="109">
        <f t="shared" ref="G118:H118" si="41">G120+G121</f>
        <v>101085452.39999999</v>
      </c>
      <c r="H118" s="109">
        <f t="shared" si="41"/>
        <v>100971414.60486001</v>
      </c>
      <c r="I118" s="109">
        <f t="shared" ref="I118:I121" si="42">G118/F118*100</f>
        <v>100</v>
      </c>
      <c r="J118" s="109">
        <f t="shared" ref="J118:J121" si="43">H118/F118*100</f>
        <v>99.887186739107889</v>
      </c>
      <c r="K118" s="112"/>
      <c r="L118" s="127" t="s">
        <v>346</v>
      </c>
    </row>
    <row r="119" spans="1:12" ht="22.5" customHeight="1" x14ac:dyDescent="0.25">
      <c r="A119" s="254"/>
      <c r="B119" s="141"/>
      <c r="C119" s="137"/>
      <c r="D119" s="151"/>
      <c r="E119" s="50" t="s">
        <v>12</v>
      </c>
      <c r="F119" s="109"/>
      <c r="G119" s="109"/>
      <c r="H119" s="109"/>
      <c r="I119" s="109"/>
      <c r="J119" s="109"/>
      <c r="K119" s="112"/>
      <c r="L119" s="127"/>
    </row>
    <row r="120" spans="1:12" ht="40.5" x14ac:dyDescent="0.25">
      <c r="A120" s="254"/>
      <c r="B120" s="141"/>
      <c r="C120" s="137"/>
      <c r="D120" s="151"/>
      <c r="E120" s="50" t="s">
        <v>22</v>
      </c>
      <c r="F120" s="109">
        <v>96031179.799999997</v>
      </c>
      <c r="G120" s="109">
        <v>96031179.799999997</v>
      </c>
      <c r="H120" s="109">
        <v>95922843.874620005</v>
      </c>
      <c r="I120" s="109">
        <f t="shared" si="42"/>
        <v>100</v>
      </c>
      <c r="J120" s="109">
        <f t="shared" si="43"/>
        <v>99.88718671830793</v>
      </c>
      <c r="K120" s="113"/>
      <c r="L120" s="127"/>
    </row>
    <row r="121" spans="1:12" ht="276" customHeight="1" x14ac:dyDescent="0.25">
      <c r="A121" s="254"/>
      <c r="B121" s="141"/>
      <c r="C121" s="137"/>
      <c r="D121" s="151"/>
      <c r="E121" s="50" t="s">
        <v>23</v>
      </c>
      <c r="F121" s="109">
        <v>5054272.5999999996</v>
      </c>
      <c r="G121" s="109">
        <v>5054272.5999999996</v>
      </c>
      <c r="H121" s="109">
        <v>5048570.7302400004</v>
      </c>
      <c r="I121" s="109">
        <f t="shared" si="42"/>
        <v>100</v>
      </c>
      <c r="J121" s="109">
        <f t="shared" si="43"/>
        <v>99.887187134306942</v>
      </c>
      <c r="K121" s="113"/>
      <c r="L121" s="127"/>
    </row>
    <row r="122" spans="1:12" ht="28.5" customHeight="1" x14ac:dyDescent="0.25">
      <c r="A122" s="254" t="s">
        <v>165</v>
      </c>
      <c r="B122" s="141"/>
      <c r="C122" s="137" t="s">
        <v>279</v>
      </c>
      <c r="D122" s="151" t="s">
        <v>280</v>
      </c>
      <c r="E122" s="50" t="s">
        <v>11</v>
      </c>
      <c r="F122" s="88">
        <f>F124+F125</f>
        <v>144.80000000000001</v>
      </c>
      <c r="G122" s="88">
        <f t="shared" ref="G122:H122" si="44">G124+G125</f>
        <v>144.80000000000001</v>
      </c>
      <c r="H122" s="88">
        <f t="shared" si="44"/>
        <v>144.80000000000001</v>
      </c>
      <c r="I122" s="88">
        <f t="shared" ref="I122:I145" si="45">G122/F122*100</f>
        <v>100</v>
      </c>
      <c r="J122" s="88">
        <f t="shared" ref="J122:J149" si="46">H122/F122*100</f>
        <v>100</v>
      </c>
      <c r="K122" s="138"/>
      <c r="L122" s="127"/>
    </row>
    <row r="123" spans="1:12" ht="24.75" customHeight="1" x14ac:dyDescent="0.25">
      <c r="A123" s="254"/>
      <c r="B123" s="141"/>
      <c r="C123" s="137"/>
      <c r="D123" s="151"/>
      <c r="E123" s="50" t="s">
        <v>12</v>
      </c>
      <c r="F123" s="88"/>
      <c r="G123" s="88"/>
      <c r="H123" s="90"/>
      <c r="I123" s="88"/>
      <c r="J123" s="88"/>
      <c r="K123" s="138"/>
      <c r="L123" s="127"/>
    </row>
    <row r="124" spans="1:12" ht="39" customHeight="1" x14ac:dyDescent="0.25">
      <c r="A124" s="254"/>
      <c r="B124" s="141"/>
      <c r="C124" s="137"/>
      <c r="D124" s="151"/>
      <c r="E124" s="50" t="s">
        <v>13</v>
      </c>
      <c r="F124" s="88">
        <v>122.122</v>
      </c>
      <c r="G124" s="88">
        <v>122.122</v>
      </c>
      <c r="H124" s="88">
        <v>122.122</v>
      </c>
      <c r="I124" s="88">
        <f t="shared" si="45"/>
        <v>100</v>
      </c>
      <c r="J124" s="88">
        <f t="shared" si="46"/>
        <v>100</v>
      </c>
      <c r="K124" s="138"/>
      <c r="L124" s="127"/>
    </row>
    <row r="125" spans="1:12" ht="201" customHeight="1" x14ac:dyDescent="0.25">
      <c r="A125" s="254"/>
      <c r="B125" s="141"/>
      <c r="C125" s="137"/>
      <c r="D125" s="151"/>
      <c r="E125" s="50" t="s">
        <v>23</v>
      </c>
      <c r="F125" s="88">
        <v>22.678000000000001</v>
      </c>
      <c r="G125" s="88">
        <v>22.678000000000001</v>
      </c>
      <c r="H125" s="88">
        <v>22.678000000000001</v>
      </c>
      <c r="I125" s="88">
        <f t="shared" si="45"/>
        <v>100</v>
      </c>
      <c r="J125" s="88">
        <f t="shared" si="46"/>
        <v>100</v>
      </c>
      <c r="K125" s="138"/>
      <c r="L125" s="127"/>
    </row>
    <row r="126" spans="1:12" ht="28.5" customHeight="1" x14ac:dyDescent="0.25">
      <c r="A126" s="258" t="s">
        <v>166</v>
      </c>
      <c r="B126" s="165"/>
      <c r="C126" s="278" t="s">
        <v>281</v>
      </c>
      <c r="D126" s="151" t="s">
        <v>347</v>
      </c>
      <c r="E126" s="50" t="s">
        <v>11</v>
      </c>
      <c r="F126" s="88">
        <f>F128+F129</f>
        <v>590500</v>
      </c>
      <c r="G126" s="88">
        <f t="shared" ref="G126:H126" si="47">G128+G129</f>
        <v>590500</v>
      </c>
      <c r="H126" s="88">
        <f t="shared" si="47"/>
        <v>590494.64899000002</v>
      </c>
      <c r="I126" s="88">
        <f t="shared" si="45"/>
        <v>100</v>
      </c>
      <c r="J126" s="88">
        <f t="shared" si="46"/>
        <v>99.999093817104153</v>
      </c>
      <c r="K126" s="275"/>
      <c r="L126" s="134"/>
    </row>
    <row r="127" spans="1:12" ht="24.75" customHeight="1" x14ac:dyDescent="0.25">
      <c r="A127" s="259"/>
      <c r="B127" s="166"/>
      <c r="C127" s="279"/>
      <c r="D127" s="151"/>
      <c r="E127" s="50" t="s">
        <v>12</v>
      </c>
      <c r="F127" s="88"/>
      <c r="G127" s="88"/>
      <c r="H127" s="90"/>
      <c r="I127" s="88"/>
      <c r="J127" s="88"/>
      <c r="K127" s="276"/>
      <c r="L127" s="135"/>
    </row>
    <row r="128" spans="1:12" ht="39" customHeight="1" x14ac:dyDescent="0.25">
      <c r="A128" s="259"/>
      <c r="B128" s="166"/>
      <c r="C128" s="279"/>
      <c r="D128" s="151"/>
      <c r="E128" s="50" t="s">
        <v>22</v>
      </c>
      <c r="F128" s="88">
        <v>590500</v>
      </c>
      <c r="G128" s="88">
        <v>590500</v>
      </c>
      <c r="H128" s="90">
        <v>590494.64899000002</v>
      </c>
      <c r="I128" s="88">
        <f t="shared" si="45"/>
        <v>100</v>
      </c>
      <c r="J128" s="88">
        <f t="shared" si="46"/>
        <v>99.999093817104153</v>
      </c>
      <c r="K128" s="276"/>
      <c r="L128" s="135"/>
    </row>
    <row r="129" spans="1:12" ht="45" customHeight="1" x14ac:dyDescent="0.25">
      <c r="A129" s="260"/>
      <c r="B129" s="167"/>
      <c r="C129" s="279"/>
      <c r="D129" s="151"/>
      <c r="E129" s="50" t="s">
        <v>23</v>
      </c>
      <c r="F129" s="91">
        <v>0</v>
      </c>
      <c r="G129" s="88">
        <v>0</v>
      </c>
      <c r="H129" s="90">
        <v>0</v>
      </c>
      <c r="I129" s="88"/>
      <c r="J129" s="88"/>
      <c r="K129" s="277"/>
      <c r="L129" s="136"/>
    </row>
    <row r="130" spans="1:12" ht="28.5" customHeight="1" x14ac:dyDescent="0.25">
      <c r="A130" s="258" t="s">
        <v>186</v>
      </c>
      <c r="B130" s="165"/>
      <c r="C130" s="279"/>
      <c r="D130" s="189" t="s">
        <v>348</v>
      </c>
      <c r="E130" s="50" t="s">
        <v>11</v>
      </c>
      <c r="F130" s="88">
        <f>F132+F133</f>
        <v>118.9</v>
      </c>
      <c r="G130" s="88">
        <f t="shared" ref="G130:H130" si="48">G132+G133</f>
        <v>74.057850000000002</v>
      </c>
      <c r="H130" s="88">
        <f t="shared" si="48"/>
        <v>74.057850000000002</v>
      </c>
      <c r="I130" s="88">
        <f t="shared" si="45"/>
        <v>62.28582842724979</v>
      </c>
      <c r="J130" s="88">
        <f t="shared" ref="J130" si="49">H130/G130*100</f>
        <v>100</v>
      </c>
      <c r="K130" s="275"/>
      <c r="L130" s="134"/>
    </row>
    <row r="131" spans="1:12" ht="24.75" customHeight="1" x14ac:dyDescent="0.25">
      <c r="A131" s="259"/>
      <c r="B131" s="166"/>
      <c r="C131" s="279"/>
      <c r="D131" s="190"/>
      <c r="E131" s="50" t="s">
        <v>12</v>
      </c>
      <c r="F131" s="88"/>
      <c r="G131" s="88"/>
      <c r="H131" s="90"/>
      <c r="I131" s="88"/>
      <c r="J131" s="88"/>
      <c r="K131" s="276"/>
      <c r="L131" s="135"/>
    </row>
    <row r="132" spans="1:12" ht="39" customHeight="1" x14ac:dyDescent="0.25">
      <c r="A132" s="259"/>
      <c r="B132" s="166"/>
      <c r="C132" s="279"/>
      <c r="D132" s="190"/>
      <c r="E132" s="50" t="s">
        <v>22</v>
      </c>
      <c r="F132" s="88">
        <v>118.9</v>
      </c>
      <c r="G132" s="88">
        <v>74.057850000000002</v>
      </c>
      <c r="H132" s="88">
        <v>74.057850000000002</v>
      </c>
      <c r="I132" s="88">
        <f>G132/F132*100</f>
        <v>62.28582842724979</v>
      </c>
      <c r="J132" s="88">
        <f>H132/G132*100</f>
        <v>100</v>
      </c>
      <c r="K132" s="276"/>
      <c r="L132" s="135"/>
    </row>
    <row r="133" spans="1:12" ht="48.75" customHeight="1" x14ac:dyDescent="0.25">
      <c r="A133" s="260"/>
      <c r="B133" s="167"/>
      <c r="C133" s="279"/>
      <c r="D133" s="191"/>
      <c r="E133" s="50" t="s">
        <v>23</v>
      </c>
      <c r="F133" s="88">
        <v>0</v>
      </c>
      <c r="G133" s="88">
        <v>0</v>
      </c>
      <c r="H133" s="88">
        <v>0</v>
      </c>
      <c r="I133" s="88"/>
      <c r="J133" s="88"/>
      <c r="K133" s="277"/>
      <c r="L133" s="136"/>
    </row>
    <row r="134" spans="1:12" ht="31.5" customHeight="1" x14ac:dyDescent="0.25">
      <c r="A134" s="254" t="s">
        <v>212</v>
      </c>
      <c r="B134" s="141"/>
      <c r="C134" s="279"/>
      <c r="D134" s="189" t="s">
        <v>142</v>
      </c>
      <c r="E134" s="50" t="s">
        <v>11</v>
      </c>
      <c r="F134" s="88">
        <f>F136+F137</f>
        <v>15557.7</v>
      </c>
      <c r="G134" s="88">
        <f t="shared" ref="G134:H134" si="50">G136+G137</f>
        <v>15493.45685</v>
      </c>
      <c r="H134" s="88">
        <f t="shared" si="50"/>
        <v>15473.776019999999</v>
      </c>
      <c r="I134" s="88">
        <f t="shared" si="45"/>
        <v>99.587065247433742</v>
      </c>
      <c r="J134" s="88">
        <f t="shared" ref="J134:J136" si="51">H134/G134*100</f>
        <v>99.872973280330271</v>
      </c>
      <c r="K134" s="138"/>
      <c r="L134" s="150"/>
    </row>
    <row r="135" spans="1:12" ht="21" customHeight="1" x14ac:dyDescent="0.25">
      <c r="A135" s="254"/>
      <c r="B135" s="141"/>
      <c r="C135" s="279"/>
      <c r="D135" s="190"/>
      <c r="E135" s="50" t="s">
        <v>12</v>
      </c>
      <c r="F135" s="88"/>
      <c r="G135" s="88"/>
      <c r="H135" s="90"/>
      <c r="I135" s="88"/>
      <c r="J135" s="88"/>
      <c r="K135" s="138"/>
      <c r="L135" s="145"/>
    </row>
    <row r="136" spans="1:12" ht="39" customHeight="1" x14ac:dyDescent="0.25">
      <c r="A136" s="254"/>
      <c r="B136" s="141"/>
      <c r="C136" s="279"/>
      <c r="D136" s="190"/>
      <c r="E136" s="50" t="s">
        <v>13</v>
      </c>
      <c r="F136" s="88">
        <v>15557.7</v>
      </c>
      <c r="G136" s="88">
        <v>15493.45685</v>
      </c>
      <c r="H136" s="90">
        <v>15473.776019999999</v>
      </c>
      <c r="I136" s="88">
        <f t="shared" si="45"/>
        <v>99.587065247433742</v>
      </c>
      <c r="J136" s="88">
        <f t="shared" si="51"/>
        <v>99.872973280330271</v>
      </c>
      <c r="K136" s="138"/>
      <c r="L136" s="145"/>
    </row>
    <row r="137" spans="1:12" ht="43.5" customHeight="1" x14ac:dyDescent="0.25">
      <c r="A137" s="254"/>
      <c r="B137" s="141"/>
      <c r="C137" s="280"/>
      <c r="D137" s="191"/>
      <c r="E137" s="50" t="s">
        <v>23</v>
      </c>
      <c r="F137" s="88">
        <v>0</v>
      </c>
      <c r="G137" s="88">
        <v>0</v>
      </c>
      <c r="H137" s="88">
        <v>0</v>
      </c>
      <c r="I137" s="88"/>
      <c r="J137" s="88"/>
      <c r="K137" s="138"/>
      <c r="L137" s="145"/>
    </row>
    <row r="138" spans="1:12" ht="18.75" customHeight="1" x14ac:dyDescent="0.25">
      <c r="A138" s="254" t="s">
        <v>213</v>
      </c>
      <c r="B138" s="141"/>
      <c r="C138" s="137" t="s">
        <v>282</v>
      </c>
      <c r="D138" s="189" t="s">
        <v>349</v>
      </c>
      <c r="E138" s="50" t="s">
        <v>11</v>
      </c>
      <c r="F138" s="88">
        <f>F140+F141</f>
        <v>936854.95</v>
      </c>
      <c r="G138" s="88">
        <f t="shared" ref="G138:H138" si="52">G140+G141</f>
        <v>936849.4153799999</v>
      </c>
      <c r="H138" s="88">
        <f t="shared" si="52"/>
        <v>936843.71476</v>
      </c>
      <c r="I138" s="88">
        <f t="shared" si="45"/>
        <v>99.999409234054852</v>
      </c>
      <c r="J138" s="88">
        <f t="shared" si="46"/>
        <v>99.998800749251529</v>
      </c>
      <c r="K138" s="138"/>
      <c r="L138" s="145"/>
    </row>
    <row r="139" spans="1:12" ht="18.75" customHeight="1" x14ac:dyDescent="0.25">
      <c r="A139" s="254"/>
      <c r="B139" s="141"/>
      <c r="C139" s="137"/>
      <c r="D139" s="190"/>
      <c r="E139" s="50" t="s">
        <v>12</v>
      </c>
      <c r="F139" s="88"/>
      <c r="G139" s="88"/>
      <c r="H139" s="90"/>
      <c r="I139" s="88"/>
      <c r="J139" s="88"/>
      <c r="K139" s="138"/>
      <c r="L139" s="145"/>
    </row>
    <row r="140" spans="1:12" ht="40.5" x14ac:dyDescent="0.25">
      <c r="A140" s="254"/>
      <c r="B140" s="141"/>
      <c r="C140" s="137"/>
      <c r="D140" s="190"/>
      <c r="E140" s="50" t="s">
        <v>13</v>
      </c>
      <c r="F140" s="88">
        <v>886174.2</v>
      </c>
      <c r="G140" s="88">
        <v>886174.2</v>
      </c>
      <c r="H140" s="90">
        <v>886173.91466999997</v>
      </c>
      <c r="I140" s="88">
        <f t="shared" si="45"/>
        <v>100</v>
      </c>
      <c r="J140" s="88">
        <f t="shared" si="46"/>
        <v>99.999967802041638</v>
      </c>
      <c r="K140" s="138"/>
      <c r="L140" s="145"/>
    </row>
    <row r="141" spans="1:12" ht="44.25" customHeight="1" x14ac:dyDescent="0.25">
      <c r="A141" s="254"/>
      <c r="B141" s="141"/>
      <c r="C141" s="137"/>
      <c r="D141" s="191"/>
      <c r="E141" s="50" t="s">
        <v>23</v>
      </c>
      <c r="F141" s="88">
        <f>4040+46640.75</f>
        <v>50680.75</v>
      </c>
      <c r="G141" s="88">
        <f>4034.46838+46640.747</f>
        <v>50675.215380000001</v>
      </c>
      <c r="H141" s="90">
        <f>4029.06776+46640.73233</f>
        <v>50669.800089999997</v>
      </c>
      <c r="I141" s="88">
        <f t="shared" si="45"/>
        <v>99.989079443378401</v>
      </c>
      <c r="J141" s="88">
        <f t="shared" si="46"/>
        <v>99.978394341046638</v>
      </c>
      <c r="K141" s="138"/>
      <c r="L141" s="145"/>
    </row>
    <row r="142" spans="1:12" ht="24" customHeight="1" x14ac:dyDescent="0.25">
      <c r="A142" s="254" t="s">
        <v>214</v>
      </c>
      <c r="B142" s="141"/>
      <c r="C142" s="137" t="s">
        <v>75</v>
      </c>
      <c r="D142" s="189" t="s">
        <v>283</v>
      </c>
      <c r="E142" s="50" t="s">
        <v>11</v>
      </c>
      <c r="F142" s="88">
        <f>F144+F145</f>
        <v>78135.803999999989</v>
      </c>
      <c r="G142" s="88">
        <f t="shared" ref="G142:H142" si="53">G144+G145</f>
        <v>78135.803999999989</v>
      </c>
      <c r="H142" s="88">
        <f t="shared" si="53"/>
        <v>78135.803999999989</v>
      </c>
      <c r="I142" s="88">
        <f t="shared" si="45"/>
        <v>100</v>
      </c>
      <c r="J142" s="88">
        <f t="shared" si="46"/>
        <v>100</v>
      </c>
      <c r="K142" s="138"/>
      <c r="L142" s="145"/>
    </row>
    <row r="143" spans="1:12" ht="20.25" customHeight="1" x14ac:dyDescent="0.25">
      <c r="A143" s="254"/>
      <c r="B143" s="141"/>
      <c r="C143" s="137"/>
      <c r="D143" s="190"/>
      <c r="E143" s="50" t="s">
        <v>12</v>
      </c>
      <c r="F143" s="88"/>
      <c r="G143" s="88"/>
      <c r="H143" s="90"/>
      <c r="I143" s="88"/>
      <c r="J143" s="88"/>
      <c r="K143" s="138"/>
      <c r="L143" s="145"/>
    </row>
    <row r="144" spans="1:12" ht="40.5" x14ac:dyDescent="0.25">
      <c r="A144" s="254"/>
      <c r="B144" s="141"/>
      <c r="C144" s="137"/>
      <c r="D144" s="190"/>
      <c r="E144" s="50" t="s">
        <v>13</v>
      </c>
      <c r="F144" s="88">
        <f>54851.3+22503.1</f>
        <v>77354.399999999994</v>
      </c>
      <c r="G144" s="88">
        <f>54851.3+22503.1</f>
        <v>77354.399999999994</v>
      </c>
      <c r="H144" s="88">
        <f>54851.3+22503.1</f>
        <v>77354.399999999994</v>
      </c>
      <c r="I144" s="88">
        <f t="shared" si="45"/>
        <v>100</v>
      </c>
      <c r="J144" s="88">
        <f t="shared" si="46"/>
        <v>100</v>
      </c>
      <c r="K144" s="138"/>
      <c r="L144" s="145"/>
    </row>
    <row r="145" spans="1:12" ht="40.5" x14ac:dyDescent="0.25">
      <c r="A145" s="254"/>
      <c r="B145" s="141"/>
      <c r="C145" s="137"/>
      <c r="D145" s="191"/>
      <c r="E145" s="50" t="s">
        <v>23</v>
      </c>
      <c r="F145" s="88">
        <f>554.1+227.304</f>
        <v>781.404</v>
      </c>
      <c r="G145" s="88">
        <f>554.1+227.304</f>
        <v>781.404</v>
      </c>
      <c r="H145" s="88">
        <f>554.1+227.304</f>
        <v>781.404</v>
      </c>
      <c r="I145" s="88">
        <f t="shared" si="45"/>
        <v>100</v>
      </c>
      <c r="J145" s="88">
        <f t="shared" si="46"/>
        <v>100</v>
      </c>
      <c r="K145" s="138"/>
      <c r="L145" s="145"/>
    </row>
    <row r="146" spans="1:12" s="57" customFormat="1" ht="20.25" x14ac:dyDescent="0.25">
      <c r="A146" s="153" t="s">
        <v>29</v>
      </c>
      <c r="B146" s="114" t="s">
        <v>31</v>
      </c>
      <c r="C146" s="184"/>
      <c r="D146" s="180"/>
      <c r="E146" s="54" t="s">
        <v>11</v>
      </c>
      <c r="F146" s="67">
        <f>F148+F149</f>
        <v>2172984.79</v>
      </c>
      <c r="G146" s="67">
        <f>G148+G149</f>
        <v>2172984.79</v>
      </c>
      <c r="H146" s="67">
        <f>H148+H149</f>
        <v>2172984.79</v>
      </c>
      <c r="I146" s="68">
        <f t="shared" ref="I146" si="54">G146/F146*100</f>
        <v>100</v>
      </c>
      <c r="J146" s="111">
        <f t="shared" si="46"/>
        <v>100</v>
      </c>
      <c r="K146" s="300" t="s">
        <v>350</v>
      </c>
      <c r="L146" s="267" t="s">
        <v>32</v>
      </c>
    </row>
    <row r="147" spans="1:12" s="57" customFormat="1" ht="20.25" x14ac:dyDescent="0.25">
      <c r="A147" s="153"/>
      <c r="B147" s="114"/>
      <c r="C147" s="184"/>
      <c r="D147" s="180"/>
      <c r="E147" s="54" t="s">
        <v>12</v>
      </c>
      <c r="F147" s="67"/>
      <c r="G147" s="67"/>
      <c r="H147" s="67"/>
      <c r="I147" s="68"/>
      <c r="J147" s="111"/>
      <c r="K147" s="300"/>
      <c r="L147" s="267"/>
    </row>
    <row r="148" spans="1:12" s="57" customFormat="1" ht="40.5" x14ac:dyDescent="0.25">
      <c r="A148" s="153"/>
      <c r="B148" s="114"/>
      <c r="C148" s="184"/>
      <c r="D148" s="180"/>
      <c r="E148" s="54" t="s">
        <v>13</v>
      </c>
      <c r="F148" s="67">
        <f>F153+F157+F161+F165+F169+F177+F173</f>
        <v>2064335.6</v>
      </c>
      <c r="G148" s="67">
        <f>G153+G157+G161+G165+G169+G177+G173</f>
        <v>2064335.6</v>
      </c>
      <c r="H148" s="67">
        <f t="shared" ref="H148" si="55">H153+H157+H161+H165+H169+H177+H173</f>
        <v>2064335.6</v>
      </c>
      <c r="I148" s="68">
        <f>G148/F148*100</f>
        <v>100</v>
      </c>
      <c r="J148" s="111">
        <f t="shared" si="46"/>
        <v>100</v>
      </c>
      <c r="K148" s="300"/>
      <c r="L148" s="267"/>
    </row>
    <row r="149" spans="1:12" s="57" customFormat="1" ht="40.5" x14ac:dyDescent="0.25">
      <c r="A149" s="153"/>
      <c r="B149" s="114"/>
      <c r="C149" s="184"/>
      <c r="D149" s="180"/>
      <c r="E149" s="54" t="s">
        <v>14</v>
      </c>
      <c r="F149" s="67">
        <f>F154+F158+F162+F166+F170+F178+F174</f>
        <v>108649.19</v>
      </c>
      <c r="G149" s="67">
        <f t="shared" ref="G149:H149" si="56">G154+G158+G162+G166+G170+G178+G174</f>
        <v>108649.19</v>
      </c>
      <c r="H149" s="67">
        <f t="shared" si="56"/>
        <v>108649.19</v>
      </c>
      <c r="I149" s="68">
        <f>G149/F149*100</f>
        <v>100</v>
      </c>
      <c r="J149" s="111">
        <f t="shared" si="46"/>
        <v>100</v>
      </c>
      <c r="K149" s="300"/>
      <c r="L149" s="267"/>
    </row>
    <row r="150" spans="1:12" ht="20.25" x14ac:dyDescent="0.25">
      <c r="A150" s="100"/>
      <c r="B150" s="36" t="s">
        <v>12</v>
      </c>
      <c r="C150" s="32"/>
      <c r="D150" s="33"/>
      <c r="E150" s="50"/>
      <c r="F150" s="6"/>
      <c r="G150" s="6"/>
      <c r="H150" s="6"/>
      <c r="I150" s="23"/>
      <c r="J150" s="20"/>
      <c r="K150" s="46"/>
      <c r="L150" s="50"/>
    </row>
    <row r="151" spans="1:12" ht="24.75" customHeight="1" x14ac:dyDescent="0.25">
      <c r="A151" s="254" t="s">
        <v>160</v>
      </c>
      <c r="B151" s="130"/>
      <c r="C151" s="144"/>
      <c r="D151" s="151" t="s">
        <v>353</v>
      </c>
      <c r="E151" s="50" t="s">
        <v>11</v>
      </c>
      <c r="F151" s="6">
        <f>F153+F154</f>
        <v>263810.7</v>
      </c>
      <c r="G151" s="6">
        <f>G153+G154</f>
        <v>263810.7</v>
      </c>
      <c r="H151" s="6">
        <f>H153+H154</f>
        <v>263810.7</v>
      </c>
      <c r="I151" s="23">
        <f>G151/F151*100</f>
        <v>100</v>
      </c>
      <c r="J151" s="24">
        <f>H151/G151*100</f>
        <v>100</v>
      </c>
      <c r="K151" s="287" t="s">
        <v>388</v>
      </c>
      <c r="L151" s="127"/>
    </row>
    <row r="152" spans="1:12" ht="22.5" customHeight="1" x14ac:dyDescent="0.25">
      <c r="A152" s="254"/>
      <c r="B152" s="130"/>
      <c r="C152" s="144"/>
      <c r="D152" s="151"/>
      <c r="E152" s="50" t="s">
        <v>12</v>
      </c>
      <c r="F152" s="6"/>
      <c r="G152" s="6"/>
      <c r="H152" s="6"/>
      <c r="I152" s="23"/>
      <c r="J152" s="23"/>
      <c r="K152" s="287"/>
      <c r="L152" s="127"/>
    </row>
    <row r="153" spans="1:12" ht="39" customHeight="1" x14ac:dyDescent="0.25">
      <c r="A153" s="254"/>
      <c r="B153" s="130"/>
      <c r="C153" s="144"/>
      <c r="D153" s="151"/>
      <c r="E153" s="50" t="s">
        <v>13</v>
      </c>
      <c r="F153" s="6">
        <v>250620.2</v>
      </c>
      <c r="G153" s="6">
        <v>250620.2</v>
      </c>
      <c r="H153" s="6">
        <v>250620.2</v>
      </c>
      <c r="I153" s="23">
        <f t="shared" ref="I153:I155" si="57">G153/F153*100</f>
        <v>100</v>
      </c>
      <c r="J153" s="24">
        <f>H153/G153*100</f>
        <v>100</v>
      </c>
      <c r="K153" s="287"/>
      <c r="L153" s="127"/>
    </row>
    <row r="154" spans="1:12" ht="39" customHeight="1" x14ac:dyDescent="0.25">
      <c r="A154" s="254"/>
      <c r="B154" s="130"/>
      <c r="C154" s="144"/>
      <c r="D154" s="151"/>
      <c r="E154" s="50" t="s">
        <v>14</v>
      </c>
      <c r="F154" s="6">
        <v>13190.5</v>
      </c>
      <c r="G154" s="6">
        <v>13190.5</v>
      </c>
      <c r="H154" s="6">
        <v>13190.5</v>
      </c>
      <c r="I154" s="23">
        <f t="shared" si="57"/>
        <v>100</v>
      </c>
      <c r="J154" s="24">
        <f>H154/G154*100</f>
        <v>100</v>
      </c>
      <c r="K154" s="287"/>
      <c r="L154" s="127"/>
    </row>
    <row r="155" spans="1:12" ht="24.75" customHeight="1" x14ac:dyDescent="0.25">
      <c r="A155" s="254" t="s">
        <v>161</v>
      </c>
      <c r="B155" s="130"/>
      <c r="C155" s="144"/>
      <c r="D155" s="151" t="s">
        <v>352</v>
      </c>
      <c r="E155" s="50" t="s">
        <v>11</v>
      </c>
      <c r="F155" s="6">
        <f>F157+F158</f>
        <v>124720.5</v>
      </c>
      <c r="G155" s="20">
        <f>G157+G158</f>
        <v>124720.5</v>
      </c>
      <c r="H155" s="20">
        <f>H157+H158</f>
        <v>124720.5</v>
      </c>
      <c r="I155" s="23">
        <f t="shared" si="57"/>
        <v>100</v>
      </c>
      <c r="J155" s="22">
        <f>H155/G155*100</f>
        <v>100</v>
      </c>
      <c r="K155" s="287" t="s">
        <v>351</v>
      </c>
      <c r="L155" s="127"/>
    </row>
    <row r="156" spans="1:12" ht="22.5" customHeight="1" x14ac:dyDescent="0.25">
      <c r="A156" s="254"/>
      <c r="B156" s="130"/>
      <c r="C156" s="144"/>
      <c r="D156" s="151"/>
      <c r="E156" s="50" t="s">
        <v>12</v>
      </c>
      <c r="F156" s="6"/>
      <c r="G156" s="20"/>
      <c r="H156" s="20"/>
      <c r="I156" s="23"/>
      <c r="J156" s="23"/>
      <c r="K156" s="287"/>
      <c r="L156" s="127"/>
    </row>
    <row r="157" spans="1:12" ht="39" customHeight="1" x14ac:dyDescent="0.25">
      <c r="A157" s="254"/>
      <c r="B157" s="130"/>
      <c r="C157" s="144"/>
      <c r="D157" s="151"/>
      <c r="E157" s="50" t="s">
        <v>13</v>
      </c>
      <c r="F157" s="6">
        <v>118484.5</v>
      </c>
      <c r="G157" s="6">
        <v>118484.5</v>
      </c>
      <c r="H157" s="6">
        <v>118484.5</v>
      </c>
      <c r="I157" s="23">
        <f t="shared" ref="I157:I163" si="58">G157/F157*100</f>
        <v>100</v>
      </c>
      <c r="J157" s="22">
        <f>H157/G157*100</f>
        <v>100</v>
      </c>
      <c r="K157" s="287"/>
      <c r="L157" s="127"/>
    </row>
    <row r="158" spans="1:12" ht="39" customHeight="1" x14ac:dyDescent="0.25">
      <c r="A158" s="254"/>
      <c r="B158" s="130"/>
      <c r="C158" s="144"/>
      <c r="D158" s="151"/>
      <c r="E158" s="50" t="s">
        <v>14</v>
      </c>
      <c r="F158" s="6">
        <v>6236</v>
      </c>
      <c r="G158" s="6">
        <v>6236</v>
      </c>
      <c r="H158" s="6">
        <v>6236</v>
      </c>
      <c r="I158" s="23">
        <f t="shared" si="58"/>
        <v>100</v>
      </c>
      <c r="J158" s="22">
        <f>H158/G158*100</f>
        <v>100</v>
      </c>
      <c r="K158" s="287"/>
      <c r="L158" s="127"/>
    </row>
    <row r="159" spans="1:12" ht="24.75" customHeight="1" x14ac:dyDescent="0.25">
      <c r="A159" s="254" t="s">
        <v>162</v>
      </c>
      <c r="B159" s="130"/>
      <c r="C159" s="144"/>
      <c r="D159" s="151" t="s">
        <v>387</v>
      </c>
      <c r="E159" s="50" t="s">
        <v>11</v>
      </c>
      <c r="F159" s="6">
        <f>F161+F162</f>
        <v>211177.3</v>
      </c>
      <c r="G159" s="20">
        <f>G161+G162</f>
        <v>211177.3</v>
      </c>
      <c r="H159" s="20">
        <f>H161+H162</f>
        <v>211177.3</v>
      </c>
      <c r="I159" s="23">
        <f t="shared" si="58"/>
        <v>100</v>
      </c>
      <c r="J159" s="22">
        <f>H159/G159*100</f>
        <v>100</v>
      </c>
      <c r="K159" s="287" t="s">
        <v>388</v>
      </c>
      <c r="L159" s="127"/>
    </row>
    <row r="160" spans="1:12" ht="22.5" customHeight="1" x14ac:dyDescent="0.25">
      <c r="A160" s="254"/>
      <c r="B160" s="130"/>
      <c r="C160" s="144"/>
      <c r="D160" s="151"/>
      <c r="E160" s="50" t="s">
        <v>12</v>
      </c>
      <c r="F160" s="6"/>
      <c r="G160" s="20"/>
      <c r="H160" s="20"/>
      <c r="I160" s="23"/>
      <c r="J160" s="23"/>
      <c r="K160" s="287"/>
      <c r="L160" s="127"/>
    </row>
    <row r="161" spans="1:15" ht="39" customHeight="1" x14ac:dyDescent="0.25">
      <c r="A161" s="254"/>
      <c r="B161" s="130"/>
      <c r="C161" s="144"/>
      <c r="D161" s="151"/>
      <c r="E161" s="50" t="s">
        <v>13</v>
      </c>
      <c r="F161" s="6">
        <v>200618.4</v>
      </c>
      <c r="G161" s="6">
        <v>200618.4</v>
      </c>
      <c r="H161" s="6">
        <v>200618.4</v>
      </c>
      <c r="I161" s="23">
        <f t="shared" ref="I161:I162" si="59">G161/F161*100</f>
        <v>100</v>
      </c>
      <c r="J161" s="22">
        <f>H161/G161*100</f>
        <v>100</v>
      </c>
      <c r="K161" s="287"/>
      <c r="L161" s="127"/>
    </row>
    <row r="162" spans="1:15" ht="39" customHeight="1" x14ac:dyDescent="0.25">
      <c r="A162" s="254"/>
      <c r="B162" s="130"/>
      <c r="C162" s="144"/>
      <c r="D162" s="151"/>
      <c r="E162" s="50" t="s">
        <v>14</v>
      </c>
      <c r="F162" s="6">
        <v>10558.9</v>
      </c>
      <c r="G162" s="6">
        <v>10558.9</v>
      </c>
      <c r="H162" s="6">
        <v>10558.9</v>
      </c>
      <c r="I162" s="23">
        <f t="shared" si="59"/>
        <v>100</v>
      </c>
      <c r="J162" s="22">
        <f>H162/G162*100</f>
        <v>100</v>
      </c>
      <c r="K162" s="287"/>
      <c r="L162" s="127"/>
    </row>
    <row r="163" spans="1:15" ht="24.75" customHeight="1" x14ac:dyDescent="0.25">
      <c r="A163" s="258" t="s">
        <v>284</v>
      </c>
      <c r="B163" s="281"/>
      <c r="C163" s="205"/>
      <c r="D163" s="189" t="s">
        <v>149</v>
      </c>
      <c r="E163" s="50" t="s">
        <v>11</v>
      </c>
      <c r="F163" s="6">
        <f>F165+F166</f>
        <v>504521.05</v>
      </c>
      <c r="G163" s="6">
        <f>G165+G166</f>
        <v>504521.05</v>
      </c>
      <c r="H163" s="6">
        <f>H165+H166</f>
        <v>504521.05</v>
      </c>
      <c r="I163" s="23">
        <f t="shared" si="58"/>
        <v>100</v>
      </c>
      <c r="J163" s="22">
        <f>H163/G163*100</f>
        <v>100</v>
      </c>
      <c r="K163" s="288" t="s">
        <v>357</v>
      </c>
      <c r="L163" s="134"/>
    </row>
    <row r="164" spans="1:15" ht="22.5" customHeight="1" x14ac:dyDescent="0.25">
      <c r="A164" s="259"/>
      <c r="B164" s="282"/>
      <c r="C164" s="206"/>
      <c r="D164" s="190"/>
      <c r="E164" s="50" t="s">
        <v>12</v>
      </c>
      <c r="F164" s="6"/>
      <c r="G164" s="20"/>
      <c r="H164" s="20"/>
      <c r="I164" s="23"/>
      <c r="J164" s="23"/>
      <c r="K164" s="289"/>
      <c r="L164" s="135"/>
    </row>
    <row r="165" spans="1:15" ht="39" customHeight="1" x14ac:dyDescent="0.25">
      <c r="A165" s="259"/>
      <c r="B165" s="282"/>
      <c r="C165" s="206"/>
      <c r="D165" s="190"/>
      <c r="E165" s="50" t="s">
        <v>13</v>
      </c>
      <c r="F165" s="6">
        <v>479295</v>
      </c>
      <c r="G165" s="6">
        <v>479295</v>
      </c>
      <c r="H165" s="6">
        <v>479295</v>
      </c>
      <c r="I165" s="23">
        <f t="shared" ref="I165:I167" si="60">G165/F165*100</f>
        <v>100</v>
      </c>
      <c r="J165" s="22">
        <f>H165/G165*100</f>
        <v>100</v>
      </c>
      <c r="K165" s="289"/>
      <c r="L165" s="135"/>
    </row>
    <row r="166" spans="1:15" ht="39" customHeight="1" x14ac:dyDescent="0.25">
      <c r="A166" s="260"/>
      <c r="B166" s="283"/>
      <c r="C166" s="207"/>
      <c r="D166" s="191"/>
      <c r="E166" s="50" t="s">
        <v>14</v>
      </c>
      <c r="F166" s="6">
        <v>25226.05</v>
      </c>
      <c r="G166" s="6">
        <v>25226.05</v>
      </c>
      <c r="H166" s="6">
        <v>25226.05</v>
      </c>
      <c r="I166" s="23">
        <f t="shared" si="60"/>
        <v>100</v>
      </c>
      <c r="J166" s="22">
        <f>H166/G166*100</f>
        <v>100</v>
      </c>
      <c r="K166" s="290"/>
      <c r="L166" s="136"/>
    </row>
    <row r="167" spans="1:15" ht="24" customHeight="1" x14ac:dyDescent="0.25">
      <c r="A167" s="254" t="s">
        <v>163</v>
      </c>
      <c r="B167" s="130"/>
      <c r="C167" s="144"/>
      <c r="D167" s="151" t="s">
        <v>354</v>
      </c>
      <c r="E167" s="50" t="s">
        <v>11</v>
      </c>
      <c r="F167" s="6">
        <f>F169+F170</f>
        <v>100681.90000000001</v>
      </c>
      <c r="G167" s="6">
        <f>G169+G170</f>
        <v>100681.90000000001</v>
      </c>
      <c r="H167" s="6">
        <f>H169+H170</f>
        <v>100681.90000000001</v>
      </c>
      <c r="I167" s="23">
        <f t="shared" si="60"/>
        <v>100</v>
      </c>
      <c r="J167" s="22">
        <f>H167/G167*100</f>
        <v>100</v>
      </c>
      <c r="K167" s="287" t="s">
        <v>310</v>
      </c>
      <c r="L167" s="230"/>
    </row>
    <row r="168" spans="1:15" ht="24.75" customHeight="1" x14ac:dyDescent="0.25">
      <c r="A168" s="254"/>
      <c r="B168" s="130"/>
      <c r="C168" s="144"/>
      <c r="D168" s="151"/>
      <c r="E168" s="50" t="s">
        <v>12</v>
      </c>
      <c r="F168" s="6"/>
      <c r="G168" s="6"/>
      <c r="H168" s="6"/>
      <c r="I168" s="23"/>
      <c r="J168" s="23"/>
      <c r="K168" s="287"/>
      <c r="L168" s="127"/>
    </row>
    <row r="169" spans="1:15" ht="53.25" customHeight="1" x14ac:dyDescent="0.25">
      <c r="A169" s="254"/>
      <c r="B169" s="130"/>
      <c r="C169" s="144"/>
      <c r="D169" s="151"/>
      <c r="E169" s="50" t="s">
        <v>13</v>
      </c>
      <c r="F169" s="6">
        <v>95647.8</v>
      </c>
      <c r="G169" s="6">
        <v>95647.8</v>
      </c>
      <c r="H169" s="6">
        <v>95647.8</v>
      </c>
      <c r="I169" s="23">
        <f t="shared" ref="I169:I174" si="61">G169/F169*100</f>
        <v>100</v>
      </c>
      <c r="J169" s="22">
        <f>H169/G169*100</f>
        <v>100</v>
      </c>
      <c r="K169" s="287"/>
      <c r="L169" s="127"/>
      <c r="O169">
        <f>G169/95*5</f>
        <v>5034.0947368421057</v>
      </c>
    </row>
    <row r="170" spans="1:15" ht="69" customHeight="1" x14ac:dyDescent="0.25">
      <c r="A170" s="254"/>
      <c r="B170" s="130"/>
      <c r="C170" s="144"/>
      <c r="D170" s="151"/>
      <c r="E170" s="50" t="s">
        <v>14</v>
      </c>
      <c r="F170" s="6">
        <v>5034.1000000000004</v>
      </c>
      <c r="G170" s="6">
        <v>5034.1000000000004</v>
      </c>
      <c r="H170" s="6">
        <v>5034.1000000000004</v>
      </c>
      <c r="I170" s="23">
        <f t="shared" si="61"/>
        <v>100</v>
      </c>
      <c r="J170" s="22">
        <f>H170/G170*100</f>
        <v>100</v>
      </c>
      <c r="K170" s="287"/>
      <c r="L170" s="127"/>
      <c r="O170">
        <f t="shared" ref="O170:O173" si="62">G170/95*5</f>
        <v>264.95263157894738</v>
      </c>
    </row>
    <row r="171" spans="1:15" ht="24" customHeight="1" x14ac:dyDescent="0.25">
      <c r="A171" s="254" t="s">
        <v>164</v>
      </c>
      <c r="B171" s="130"/>
      <c r="C171" s="144"/>
      <c r="D171" s="151" t="s">
        <v>355</v>
      </c>
      <c r="E171" s="50" t="s">
        <v>11</v>
      </c>
      <c r="F171" s="6">
        <f>F173+F174</f>
        <v>764886.5</v>
      </c>
      <c r="G171" s="6">
        <f>G173+G174</f>
        <v>764886.5</v>
      </c>
      <c r="H171" s="6">
        <f>H173+H174</f>
        <v>764886.5</v>
      </c>
      <c r="I171" s="23">
        <f t="shared" si="61"/>
        <v>100</v>
      </c>
      <c r="J171" s="22">
        <f>H171/G171*100</f>
        <v>100</v>
      </c>
      <c r="K171" s="288" t="s">
        <v>311</v>
      </c>
      <c r="L171" s="127"/>
      <c r="O171">
        <f t="shared" si="62"/>
        <v>40257.184210526313</v>
      </c>
    </row>
    <row r="172" spans="1:15" ht="24.75" customHeight="1" x14ac:dyDescent="0.25">
      <c r="A172" s="254"/>
      <c r="B172" s="130"/>
      <c r="C172" s="144"/>
      <c r="D172" s="151"/>
      <c r="E172" s="50" t="s">
        <v>12</v>
      </c>
      <c r="F172" s="6"/>
      <c r="G172" s="6"/>
      <c r="H172" s="6"/>
      <c r="I172" s="23"/>
      <c r="J172" s="20"/>
      <c r="K172" s="289"/>
      <c r="L172" s="127"/>
      <c r="O172">
        <f t="shared" si="62"/>
        <v>0</v>
      </c>
    </row>
    <row r="173" spans="1:15" ht="43.5" customHeight="1" x14ac:dyDescent="0.25">
      <c r="A173" s="254"/>
      <c r="B173" s="130"/>
      <c r="C173" s="144"/>
      <c r="D173" s="151"/>
      <c r="E173" s="50" t="s">
        <v>13</v>
      </c>
      <c r="F173" s="6">
        <v>726642.2</v>
      </c>
      <c r="G173" s="6">
        <v>726642.2</v>
      </c>
      <c r="H173" s="6">
        <v>726642.2</v>
      </c>
      <c r="I173" s="23">
        <f t="shared" si="61"/>
        <v>100</v>
      </c>
      <c r="J173" s="22">
        <f>H173/G173*100</f>
        <v>100</v>
      </c>
      <c r="K173" s="289"/>
      <c r="L173" s="127"/>
      <c r="O173">
        <f t="shared" si="62"/>
        <v>38244.326315789469</v>
      </c>
    </row>
    <row r="174" spans="1:15" ht="45.75" customHeight="1" x14ac:dyDescent="0.25">
      <c r="A174" s="254"/>
      <c r="B174" s="130"/>
      <c r="C174" s="144"/>
      <c r="D174" s="151"/>
      <c r="E174" s="50" t="s">
        <v>14</v>
      </c>
      <c r="F174" s="6">
        <v>38244.300000000003</v>
      </c>
      <c r="G174" s="6">
        <v>38244.300000000003</v>
      </c>
      <c r="H174" s="6">
        <v>38244.300000000003</v>
      </c>
      <c r="I174" s="23">
        <f t="shared" si="61"/>
        <v>100</v>
      </c>
      <c r="J174" s="22">
        <f>H174/G174*100</f>
        <v>100</v>
      </c>
      <c r="K174" s="290"/>
      <c r="L174" s="127"/>
    </row>
    <row r="175" spans="1:15" ht="24" customHeight="1" x14ac:dyDescent="0.25">
      <c r="A175" s="254" t="s">
        <v>285</v>
      </c>
      <c r="B175" s="130"/>
      <c r="C175" s="144"/>
      <c r="D175" s="151" t="s">
        <v>356</v>
      </c>
      <c r="E175" s="50" t="s">
        <v>11</v>
      </c>
      <c r="F175" s="6">
        <f>F177+F178</f>
        <v>203186.84</v>
      </c>
      <c r="G175" s="6">
        <f>G177+G178</f>
        <v>203186.84</v>
      </c>
      <c r="H175" s="6">
        <f>H177+H178</f>
        <v>203186.84</v>
      </c>
      <c r="I175" s="23">
        <f t="shared" ref="I175" si="63">G175/F175*100</f>
        <v>100</v>
      </c>
      <c r="J175" s="22">
        <f>H175/G175*100</f>
        <v>100</v>
      </c>
      <c r="K175" s="288" t="s">
        <v>357</v>
      </c>
      <c r="L175" s="127"/>
    </row>
    <row r="176" spans="1:15" ht="24.75" customHeight="1" x14ac:dyDescent="0.25">
      <c r="A176" s="254"/>
      <c r="B176" s="130"/>
      <c r="C176" s="144"/>
      <c r="D176" s="151"/>
      <c r="E176" s="50" t="s">
        <v>12</v>
      </c>
      <c r="F176" s="6"/>
      <c r="G176" s="6"/>
      <c r="H176" s="6"/>
      <c r="I176" s="23"/>
      <c r="J176" s="20"/>
      <c r="K176" s="289"/>
      <c r="L176" s="127"/>
    </row>
    <row r="177" spans="1:12" ht="43.5" customHeight="1" x14ac:dyDescent="0.25">
      <c r="A177" s="254"/>
      <c r="B177" s="130"/>
      <c r="C177" s="144"/>
      <c r="D177" s="151"/>
      <c r="E177" s="50" t="s">
        <v>13</v>
      </c>
      <c r="F177" s="6">
        <v>193027.5</v>
      </c>
      <c r="G177" s="6">
        <v>193027.5</v>
      </c>
      <c r="H177" s="6">
        <v>193027.5</v>
      </c>
      <c r="I177" s="23">
        <f t="shared" ref="I177:I178" si="64">G177/F177*100</f>
        <v>100</v>
      </c>
      <c r="J177" s="22">
        <f>H177/G177*100</f>
        <v>100</v>
      </c>
      <c r="K177" s="289"/>
      <c r="L177" s="127"/>
    </row>
    <row r="178" spans="1:12" ht="45.75" customHeight="1" x14ac:dyDescent="0.25">
      <c r="A178" s="254"/>
      <c r="B178" s="130"/>
      <c r="C178" s="144"/>
      <c r="D178" s="151"/>
      <c r="E178" s="50" t="s">
        <v>14</v>
      </c>
      <c r="F178" s="6">
        <v>10159.34</v>
      </c>
      <c r="G178" s="6">
        <v>10159.34</v>
      </c>
      <c r="H178" s="6">
        <v>10159.34</v>
      </c>
      <c r="I178" s="23">
        <f t="shared" si="64"/>
        <v>100</v>
      </c>
      <c r="J178" s="22">
        <f>H178/G178*100</f>
        <v>100</v>
      </c>
      <c r="K178" s="290"/>
      <c r="L178" s="127"/>
    </row>
    <row r="179" spans="1:12" s="57" customFormat="1" ht="20.25" x14ac:dyDescent="0.25">
      <c r="A179" s="153" t="s">
        <v>34</v>
      </c>
      <c r="B179" s="210" t="s">
        <v>108</v>
      </c>
      <c r="C179" s="184"/>
      <c r="D179" s="180"/>
      <c r="E179" s="66" t="s">
        <v>11</v>
      </c>
      <c r="F179" s="67">
        <f>F181+F182</f>
        <v>15015233.444560003</v>
      </c>
      <c r="G179" s="67">
        <f t="shared" ref="G179" si="65">G181+G182</f>
        <v>14803373.741379999</v>
      </c>
      <c r="H179" s="67">
        <f>H181+H182</f>
        <v>14787417.266319999</v>
      </c>
      <c r="I179" s="68">
        <f t="shared" ref="I179:J179" si="66">G179/F179*100</f>
        <v>98.589034902705691</v>
      </c>
      <c r="J179" s="68">
        <f t="shared" si="66"/>
        <v>99.892210550522037</v>
      </c>
      <c r="K179" s="139" t="s">
        <v>358</v>
      </c>
      <c r="L179" s="291"/>
    </row>
    <row r="180" spans="1:12" s="57" customFormat="1" ht="20.25" x14ac:dyDescent="0.25">
      <c r="A180" s="153"/>
      <c r="B180" s="210"/>
      <c r="C180" s="184"/>
      <c r="D180" s="180"/>
      <c r="E180" s="66" t="s">
        <v>18</v>
      </c>
      <c r="F180" s="67"/>
      <c r="G180" s="67"/>
      <c r="H180" s="67"/>
      <c r="I180" s="68"/>
      <c r="J180" s="68"/>
      <c r="K180" s="139"/>
      <c r="L180" s="291"/>
    </row>
    <row r="181" spans="1:12" s="57" customFormat="1" ht="40.5" x14ac:dyDescent="0.25">
      <c r="A181" s="153"/>
      <c r="B181" s="210"/>
      <c r="C181" s="184"/>
      <c r="D181" s="180"/>
      <c r="E181" s="66" t="s">
        <v>13</v>
      </c>
      <c r="F181" s="67">
        <f>F186+F198+F210+F218+F226</f>
        <v>12647144.481230002</v>
      </c>
      <c r="G181" s="67">
        <f t="shared" ref="G181:H181" si="67">G186+G198+G210+G218+G226</f>
        <v>12644534.70431</v>
      </c>
      <c r="H181" s="67">
        <f t="shared" si="67"/>
        <v>12629158.23886</v>
      </c>
      <c r="I181" s="68">
        <f>G181/F181*100</f>
        <v>99.979364694347609</v>
      </c>
      <c r="J181" s="68">
        <f>H181/G181*100</f>
        <v>99.878394375043641</v>
      </c>
      <c r="K181" s="139"/>
      <c r="L181" s="291"/>
    </row>
    <row r="182" spans="1:12" s="57" customFormat="1" ht="40.5" x14ac:dyDescent="0.25">
      <c r="A182" s="153"/>
      <c r="B182" s="210"/>
      <c r="C182" s="184"/>
      <c r="D182" s="180"/>
      <c r="E182" s="66" t="s">
        <v>14</v>
      </c>
      <c r="F182" s="67">
        <f>F187+F199+F211+F219+F227</f>
        <v>2368088.9633299997</v>
      </c>
      <c r="G182" s="67">
        <f t="shared" ref="G182:H182" si="68">G187+G199+G211+G219+G227</f>
        <v>2158839.0370699996</v>
      </c>
      <c r="H182" s="67">
        <f t="shared" si="68"/>
        <v>2158259.02746</v>
      </c>
      <c r="I182" s="68">
        <f>G182/F182*100</f>
        <v>91.163764136388124</v>
      </c>
      <c r="J182" s="68">
        <f>H182/G182*100</f>
        <v>99.973133262830615</v>
      </c>
      <c r="K182" s="139"/>
      <c r="L182" s="291"/>
    </row>
    <row r="183" spans="1:12" ht="21" customHeight="1" x14ac:dyDescent="0.3">
      <c r="A183" s="101"/>
      <c r="B183" s="36" t="s">
        <v>12</v>
      </c>
      <c r="C183" s="32"/>
      <c r="D183" s="17"/>
      <c r="E183" s="31"/>
      <c r="F183" s="18"/>
      <c r="G183" s="18"/>
      <c r="H183" s="18"/>
      <c r="I183" s="78"/>
      <c r="J183" s="78"/>
      <c r="K183" s="52"/>
      <c r="L183" s="53"/>
    </row>
    <row r="184" spans="1:12" s="13" customFormat="1" ht="20.25" customHeight="1" x14ac:dyDescent="0.25">
      <c r="A184" s="161" t="s">
        <v>35</v>
      </c>
      <c r="B184" s="237"/>
      <c r="C184" s="137" t="s">
        <v>152</v>
      </c>
      <c r="D184" s="137"/>
      <c r="E184" s="33" t="s">
        <v>11</v>
      </c>
      <c r="F184" s="6">
        <f>F186+F187</f>
        <v>159759.63123</v>
      </c>
      <c r="G184" s="6">
        <f>G186+G187</f>
        <v>159759.63123</v>
      </c>
      <c r="H184" s="6">
        <f>H186+H187</f>
        <v>159759.63118</v>
      </c>
      <c r="I184" s="23">
        <f>G184/F184*100</f>
        <v>100</v>
      </c>
      <c r="J184" s="23">
        <f t="shared" ref="J184:J187" si="69">H184/G184*100</f>
        <v>99.99999996870298</v>
      </c>
      <c r="K184" s="292" t="s">
        <v>28</v>
      </c>
      <c r="L184" s="248"/>
    </row>
    <row r="185" spans="1:12" s="13" customFormat="1" ht="20.25" customHeight="1" x14ac:dyDescent="0.25">
      <c r="A185" s="161"/>
      <c r="B185" s="237"/>
      <c r="C185" s="137"/>
      <c r="D185" s="137"/>
      <c r="E185" s="33" t="s">
        <v>18</v>
      </c>
      <c r="F185" s="6"/>
      <c r="G185" s="6"/>
      <c r="H185" s="6"/>
      <c r="I185" s="23"/>
      <c r="J185" s="23"/>
      <c r="K185" s="292"/>
      <c r="L185" s="248"/>
    </row>
    <row r="186" spans="1:12" s="13" customFormat="1" ht="40.5" x14ac:dyDescent="0.25">
      <c r="A186" s="161"/>
      <c r="B186" s="237"/>
      <c r="C186" s="137"/>
      <c r="D186" s="137"/>
      <c r="E186" s="33" t="s">
        <v>13</v>
      </c>
      <c r="F186" s="6">
        <f>F190+F194</f>
        <v>158162.03122999999</v>
      </c>
      <c r="G186" s="6">
        <f t="shared" ref="F186:H187" si="70">G190+G194</f>
        <v>158162.03122999999</v>
      </c>
      <c r="H186" s="6">
        <f t="shared" si="70"/>
        <v>158162.03117999999</v>
      </c>
      <c r="I186" s="23">
        <f t="shared" ref="I186:I188" si="71">G186/F186*100</f>
        <v>100</v>
      </c>
      <c r="J186" s="23">
        <f t="shared" si="69"/>
        <v>99.999999968386845</v>
      </c>
      <c r="K186" s="292"/>
      <c r="L186" s="248"/>
    </row>
    <row r="187" spans="1:12" s="13" customFormat="1" ht="43.5" customHeight="1" x14ac:dyDescent="0.25">
      <c r="A187" s="161"/>
      <c r="B187" s="237"/>
      <c r="C187" s="137"/>
      <c r="D187" s="137"/>
      <c r="E187" s="33" t="s">
        <v>14</v>
      </c>
      <c r="F187" s="6">
        <f t="shared" si="70"/>
        <v>1597.6</v>
      </c>
      <c r="G187" s="6">
        <f t="shared" si="70"/>
        <v>1597.6</v>
      </c>
      <c r="H187" s="6">
        <f t="shared" si="70"/>
        <v>1597.6</v>
      </c>
      <c r="I187" s="23">
        <f t="shared" si="71"/>
        <v>100</v>
      </c>
      <c r="J187" s="23">
        <f t="shared" si="69"/>
        <v>100</v>
      </c>
      <c r="K187" s="292"/>
      <c r="L187" s="248"/>
    </row>
    <row r="188" spans="1:12" ht="20.25" customHeight="1" x14ac:dyDescent="0.25">
      <c r="A188" s="140" t="s">
        <v>87</v>
      </c>
      <c r="B188" s="141"/>
      <c r="C188" s="144"/>
      <c r="D188" s="151" t="s">
        <v>153</v>
      </c>
      <c r="E188" s="33" t="s">
        <v>11</v>
      </c>
      <c r="F188" s="6">
        <f>F190+F191</f>
        <v>20615.771229999998</v>
      </c>
      <c r="G188" s="6">
        <f>G190+G191</f>
        <v>20615.771229999998</v>
      </c>
      <c r="H188" s="6">
        <f>H190+H191</f>
        <v>20615.77118</v>
      </c>
      <c r="I188" s="23">
        <f t="shared" si="71"/>
        <v>100</v>
      </c>
      <c r="J188" s="22">
        <f>H188/G188*100</f>
        <v>99.999999757467236</v>
      </c>
      <c r="K188" s="285"/>
      <c r="L188" s="293"/>
    </row>
    <row r="189" spans="1:12" ht="20.25" x14ac:dyDescent="0.25">
      <c r="A189" s="140"/>
      <c r="B189" s="141"/>
      <c r="C189" s="144"/>
      <c r="D189" s="151"/>
      <c r="E189" s="33" t="s">
        <v>18</v>
      </c>
      <c r="F189" s="6"/>
      <c r="G189" s="6"/>
      <c r="H189" s="6"/>
      <c r="I189" s="23"/>
      <c r="J189" s="27"/>
      <c r="K189" s="285"/>
      <c r="L189" s="293"/>
    </row>
    <row r="190" spans="1:12" ht="40.5" x14ac:dyDescent="0.25">
      <c r="A190" s="140"/>
      <c r="B190" s="141"/>
      <c r="C190" s="144"/>
      <c r="D190" s="151"/>
      <c r="E190" s="33" t="s">
        <v>13</v>
      </c>
      <c r="F190" s="6">
        <v>20409.631229999999</v>
      </c>
      <c r="G190" s="6">
        <v>20409.631229999999</v>
      </c>
      <c r="H190" s="6">
        <v>20409.63118</v>
      </c>
      <c r="I190" s="23">
        <f t="shared" ref="I190:I192" si="72">G190/F190*100</f>
        <v>100</v>
      </c>
      <c r="J190" s="22">
        <f>H190/G190*100</f>
        <v>99.999999755017626</v>
      </c>
      <c r="K190" s="285"/>
      <c r="L190" s="293"/>
    </row>
    <row r="191" spans="1:12" ht="44.25" customHeight="1" x14ac:dyDescent="0.25">
      <c r="A191" s="140"/>
      <c r="B191" s="141"/>
      <c r="C191" s="144"/>
      <c r="D191" s="151"/>
      <c r="E191" s="33" t="s">
        <v>14</v>
      </c>
      <c r="F191" s="6">
        <v>206.14</v>
      </c>
      <c r="G191" s="6">
        <v>206.14</v>
      </c>
      <c r="H191" s="6">
        <v>206.14</v>
      </c>
      <c r="I191" s="23">
        <f t="shared" si="72"/>
        <v>100</v>
      </c>
      <c r="J191" s="22">
        <f>H191/G191*100</f>
        <v>100</v>
      </c>
      <c r="K191" s="285"/>
      <c r="L191" s="293"/>
    </row>
    <row r="192" spans="1:12" ht="20.25" customHeight="1" x14ac:dyDescent="0.25">
      <c r="A192" s="140" t="s">
        <v>88</v>
      </c>
      <c r="B192" s="141"/>
      <c r="C192" s="144"/>
      <c r="D192" s="151" t="s">
        <v>154</v>
      </c>
      <c r="E192" s="33" t="s">
        <v>11</v>
      </c>
      <c r="F192" s="6">
        <f>F194+F195</f>
        <v>139143.85999999999</v>
      </c>
      <c r="G192" s="6">
        <f>G194+G195</f>
        <v>139143.85999999999</v>
      </c>
      <c r="H192" s="6">
        <f>H194+H195</f>
        <v>139143.85999999999</v>
      </c>
      <c r="I192" s="23">
        <f t="shared" si="72"/>
        <v>100</v>
      </c>
      <c r="J192" s="22">
        <f>H192/G192*100</f>
        <v>100</v>
      </c>
      <c r="K192" s="285"/>
      <c r="L192" s="293"/>
    </row>
    <row r="193" spans="1:16" ht="20.25" x14ac:dyDescent="0.25">
      <c r="A193" s="140"/>
      <c r="B193" s="141"/>
      <c r="C193" s="144"/>
      <c r="D193" s="151"/>
      <c r="E193" s="33" t="s">
        <v>18</v>
      </c>
      <c r="F193" s="6"/>
      <c r="G193" s="6"/>
      <c r="H193" s="6"/>
      <c r="I193" s="23"/>
      <c r="J193" s="23"/>
      <c r="K193" s="285"/>
      <c r="L193" s="293"/>
    </row>
    <row r="194" spans="1:16" ht="40.5" x14ac:dyDescent="0.25">
      <c r="A194" s="140"/>
      <c r="B194" s="141"/>
      <c r="C194" s="144"/>
      <c r="D194" s="151"/>
      <c r="E194" s="33" t="s">
        <v>13</v>
      </c>
      <c r="F194" s="6">
        <v>137752.4</v>
      </c>
      <c r="G194" s="6">
        <v>137752.4</v>
      </c>
      <c r="H194" s="6">
        <v>137752.4</v>
      </c>
      <c r="I194" s="23">
        <f t="shared" ref="I194:I196" si="73">G194/F194*100</f>
        <v>100</v>
      </c>
      <c r="J194" s="22">
        <f>H194/G194*100</f>
        <v>100</v>
      </c>
      <c r="K194" s="285"/>
      <c r="L194" s="293"/>
    </row>
    <row r="195" spans="1:16" ht="44.25" customHeight="1" x14ac:dyDescent="0.25">
      <c r="A195" s="140"/>
      <c r="B195" s="141"/>
      <c r="C195" s="144"/>
      <c r="D195" s="151"/>
      <c r="E195" s="33" t="s">
        <v>14</v>
      </c>
      <c r="F195" s="6">
        <v>1391.46</v>
      </c>
      <c r="G195" s="6">
        <v>1391.46</v>
      </c>
      <c r="H195" s="6">
        <v>1391.46</v>
      </c>
      <c r="I195" s="23">
        <f t="shared" si="73"/>
        <v>100</v>
      </c>
      <c r="J195" s="22">
        <f>H195/G195*100</f>
        <v>100</v>
      </c>
      <c r="K195" s="285"/>
      <c r="L195" s="293"/>
    </row>
    <row r="196" spans="1:16" s="13" customFormat="1" ht="20.25" customHeight="1" x14ac:dyDescent="0.25">
      <c r="A196" s="161" t="s">
        <v>36</v>
      </c>
      <c r="B196" s="237"/>
      <c r="C196" s="137" t="s">
        <v>155</v>
      </c>
      <c r="D196" s="137"/>
      <c r="E196" s="33" t="s">
        <v>11</v>
      </c>
      <c r="F196" s="6">
        <f>F198+F199</f>
        <v>144176.76</v>
      </c>
      <c r="G196" s="6">
        <f>G198+G199</f>
        <v>144176.76</v>
      </c>
      <c r="H196" s="6">
        <f>H198+H199</f>
        <v>144176.76</v>
      </c>
      <c r="I196" s="23">
        <f t="shared" si="73"/>
        <v>100</v>
      </c>
      <c r="J196" s="22">
        <f>H196/G196*100</f>
        <v>100</v>
      </c>
      <c r="K196" s="292" t="s">
        <v>28</v>
      </c>
      <c r="L196" s="248"/>
    </row>
    <row r="197" spans="1:16" s="13" customFormat="1" ht="20.25" x14ac:dyDescent="0.25">
      <c r="A197" s="161"/>
      <c r="B197" s="237"/>
      <c r="C197" s="137"/>
      <c r="D197" s="137"/>
      <c r="E197" s="33" t="s">
        <v>18</v>
      </c>
      <c r="F197" s="6"/>
      <c r="G197" s="6"/>
      <c r="H197" s="6"/>
      <c r="I197" s="23"/>
      <c r="J197" s="27"/>
      <c r="K197" s="292"/>
      <c r="L197" s="248"/>
    </row>
    <row r="198" spans="1:16" s="13" customFormat="1" ht="40.5" x14ac:dyDescent="0.25">
      <c r="A198" s="161"/>
      <c r="B198" s="237"/>
      <c r="C198" s="137"/>
      <c r="D198" s="137"/>
      <c r="E198" s="33" t="s">
        <v>13</v>
      </c>
      <c r="F198" s="6">
        <f>F202+F206</f>
        <v>142735</v>
      </c>
      <c r="G198" s="6">
        <f t="shared" ref="G198:H198" si="74">G202+G206</f>
        <v>142735</v>
      </c>
      <c r="H198" s="6">
        <f t="shared" si="74"/>
        <v>142735</v>
      </c>
      <c r="I198" s="23">
        <f t="shared" ref="I198:J200" si="75">G198/F198*100</f>
        <v>100</v>
      </c>
      <c r="J198" s="22">
        <f t="shared" si="75"/>
        <v>100</v>
      </c>
      <c r="K198" s="292"/>
      <c r="L198" s="248"/>
    </row>
    <row r="199" spans="1:16" s="13" customFormat="1" ht="43.5" customHeight="1" x14ac:dyDescent="0.25">
      <c r="A199" s="161"/>
      <c r="B199" s="237"/>
      <c r="C199" s="137"/>
      <c r="D199" s="137"/>
      <c r="E199" s="33" t="s">
        <v>14</v>
      </c>
      <c r="F199" s="6">
        <f>F203+F207</f>
        <v>1441.76</v>
      </c>
      <c r="G199" s="6">
        <f t="shared" ref="G199:H199" si="76">G203+G207</f>
        <v>1441.76</v>
      </c>
      <c r="H199" s="6">
        <f t="shared" si="76"/>
        <v>1441.76</v>
      </c>
      <c r="I199" s="23">
        <f t="shared" si="75"/>
        <v>100</v>
      </c>
      <c r="J199" s="22">
        <f t="shared" si="75"/>
        <v>100</v>
      </c>
      <c r="K199" s="292"/>
      <c r="L199" s="248"/>
    </row>
    <row r="200" spans="1:16" ht="20.25" customHeight="1" x14ac:dyDescent="0.25">
      <c r="A200" s="255" t="s">
        <v>156</v>
      </c>
      <c r="B200" s="141"/>
      <c r="C200" s="144"/>
      <c r="D200" s="189" t="s">
        <v>194</v>
      </c>
      <c r="E200" s="33" t="s">
        <v>11</v>
      </c>
      <c r="F200" s="6">
        <f>F202+F203</f>
        <v>101829.78</v>
      </c>
      <c r="G200" s="6">
        <f>G202+G203</f>
        <v>101829.78</v>
      </c>
      <c r="H200" s="6">
        <f>H202+H203</f>
        <v>101829.78</v>
      </c>
      <c r="I200" s="23">
        <f t="shared" si="75"/>
        <v>100</v>
      </c>
      <c r="J200" s="22">
        <f t="shared" si="75"/>
        <v>100</v>
      </c>
      <c r="K200" s="285"/>
      <c r="L200" s="249"/>
    </row>
    <row r="201" spans="1:16" ht="20.25" x14ac:dyDescent="0.25">
      <c r="A201" s="140"/>
      <c r="B201" s="141"/>
      <c r="C201" s="144"/>
      <c r="D201" s="190"/>
      <c r="E201" s="33" t="s">
        <v>18</v>
      </c>
      <c r="F201" s="6"/>
      <c r="G201" s="6"/>
      <c r="H201" s="6"/>
      <c r="I201" s="23"/>
      <c r="J201" s="27"/>
      <c r="K201" s="285"/>
      <c r="L201" s="249"/>
    </row>
    <row r="202" spans="1:16" ht="40.5" x14ac:dyDescent="0.25">
      <c r="A202" s="140"/>
      <c r="B202" s="141"/>
      <c r="C202" s="144"/>
      <c r="D202" s="190"/>
      <c r="E202" s="33" t="s">
        <v>13</v>
      </c>
      <c r="F202" s="6">
        <v>100811.5</v>
      </c>
      <c r="G202" s="6">
        <v>100811.5</v>
      </c>
      <c r="H202" s="6">
        <v>100811.5</v>
      </c>
      <c r="I202" s="23">
        <f t="shared" ref="I202:J204" si="77">G202/F202*100</f>
        <v>100</v>
      </c>
      <c r="J202" s="22">
        <f t="shared" si="77"/>
        <v>100</v>
      </c>
      <c r="K202" s="285"/>
      <c r="L202" s="249"/>
    </row>
    <row r="203" spans="1:16" ht="42" customHeight="1" x14ac:dyDescent="0.25">
      <c r="A203" s="140"/>
      <c r="B203" s="141"/>
      <c r="C203" s="144"/>
      <c r="D203" s="191"/>
      <c r="E203" s="33" t="s">
        <v>14</v>
      </c>
      <c r="F203" s="6">
        <v>1018.28</v>
      </c>
      <c r="G203" s="6">
        <v>1018.28</v>
      </c>
      <c r="H203" s="6">
        <v>1018.28</v>
      </c>
      <c r="I203" s="23">
        <f t="shared" si="77"/>
        <v>100</v>
      </c>
      <c r="J203" s="22">
        <f t="shared" si="77"/>
        <v>100</v>
      </c>
      <c r="K203" s="285"/>
      <c r="L203" s="249"/>
      <c r="M203" s="9"/>
      <c r="N203" s="9"/>
      <c r="O203" s="9"/>
      <c r="P203" s="9"/>
    </row>
    <row r="204" spans="1:16" ht="20.25" customHeight="1" x14ac:dyDescent="0.25">
      <c r="A204" s="140" t="s">
        <v>157</v>
      </c>
      <c r="B204" s="141"/>
      <c r="C204" s="144"/>
      <c r="D204" s="189" t="s">
        <v>286</v>
      </c>
      <c r="E204" s="33" t="s">
        <v>11</v>
      </c>
      <c r="F204" s="6">
        <f>F206+F207</f>
        <v>42346.98</v>
      </c>
      <c r="G204" s="6">
        <f>G206+G207</f>
        <v>42346.98</v>
      </c>
      <c r="H204" s="6">
        <f>H206+H207</f>
        <v>42346.98</v>
      </c>
      <c r="I204" s="23">
        <f t="shared" si="77"/>
        <v>100</v>
      </c>
      <c r="J204" s="22">
        <f t="shared" si="77"/>
        <v>100</v>
      </c>
      <c r="K204" s="285"/>
      <c r="L204" s="249"/>
    </row>
    <row r="205" spans="1:16" ht="20.25" x14ac:dyDescent="0.25">
      <c r="A205" s="140"/>
      <c r="B205" s="141"/>
      <c r="C205" s="144"/>
      <c r="D205" s="190"/>
      <c r="E205" s="33" t="s">
        <v>18</v>
      </c>
      <c r="F205" s="6"/>
      <c r="G205" s="6"/>
      <c r="H205" s="6"/>
      <c r="I205" s="23"/>
      <c r="J205" s="27"/>
      <c r="K205" s="285"/>
      <c r="L205" s="249"/>
    </row>
    <row r="206" spans="1:16" ht="40.5" x14ac:dyDescent="0.25">
      <c r="A206" s="140"/>
      <c r="B206" s="141"/>
      <c r="C206" s="144"/>
      <c r="D206" s="190"/>
      <c r="E206" s="33" t="s">
        <v>13</v>
      </c>
      <c r="F206" s="6">
        <v>41923.5</v>
      </c>
      <c r="G206" s="6">
        <v>41923.5</v>
      </c>
      <c r="H206" s="6">
        <v>41923.5</v>
      </c>
      <c r="I206" s="23">
        <f>G206/F206*100</f>
        <v>100</v>
      </c>
      <c r="J206" s="22">
        <f>H206/G206*100</f>
        <v>100</v>
      </c>
      <c r="K206" s="285"/>
      <c r="L206" s="249"/>
    </row>
    <row r="207" spans="1:16" ht="52.5" customHeight="1" x14ac:dyDescent="0.25">
      <c r="A207" s="140"/>
      <c r="B207" s="141"/>
      <c r="C207" s="144"/>
      <c r="D207" s="191"/>
      <c r="E207" s="33" t="s">
        <v>14</v>
      </c>
      <c r="F207" s="6">
        <v>423.48</v>
      </c>
      <c r="G207" s="6">
        <v>423.48</v>
      </c>
      <c r="H207" s="6">
        <v>423.48</v>
      </c>
      <c r="I207" s="27">
        <f>G207/F207*100</f>
        <v>100</v>
      </c>
      <c r="J207" s="22">
        <f>H207/G207*100</f>
        <v>100</v>
      </c>
      <c r="K207" s="285"/>
      <c r="L207" s="249"/>
    </row>
    <row r="208" spans="1:16" s="13" customFormat="1" ht="39.75" customHeight="1" x14ac:dyDescent="0.25">
      <c r="A208" s="175" t="s">
        <v>37</v>
      </c>
      <c r="B208" s="237"/>
      <c r="C208" s="137" t="s">
        <v>158</v>
      </c>
      <c r="D208" s="241"/>
      <c r="E208" s="33" t="s">
        <v>11</v>
      </c>
      <c r="F208" s="6">
        <v>43524.88</v>
      </c>
      <c r="G208" s="6">
        <f>G210+G211</f>
        <v>43524.88</v>
      </c>
      <c r="H208" s="6">
        <f>H210+H211</f>
        <v>43524.88</v>
      </c>
      <c r="I208" s="23">
        <f t="shared" ref="I208" si="78">G208/F208*100</f>
        <v>100</v>
      </c>
      <c r="J208" s="22">
        <f>H208/G208*100</f>
        <v>100</v>
      </c>
      <c r="K208" s="292" t="s">
        <v>28</v>
      </c>
      <c r="L208" s="248"/>
    </row>
    <row r="209" spans="1:12" s="13" customFormat="1" ht="27" customHeight="1" x14ac:dyDescent="0.25">
      <c r="A209" s="175"/>
      <c r="B209" s="237"/>
      <c r="C209" s="137"/>
      <c r="D209" s="171"/>
      <c r="E209" s="33" t="s">
        <v>18</v>
      </c>
      <c r="F209" s="6"/>
      <c r="G209" s="6"/>
      <c r="H209" s="6"/>
      <c r="I209" s="23"/>
      <c r="J209" s="27"/>
      <c r="K209" s="292"/>
      <c r="L209" s="248"/>
    </row>
    <row r="210" spans="1:12" s="13" customFormat="1" ht="40.5" x14ac:dyDescent="0.25">
      <c r="A210" s="175"/>
      <c r="B210" s="237"/>
      <c r="C210" s="137"/>
      <c r="D210" s="171"/>
      <c r="E210" s="33" t="s">
        <v>13</v>
      </c>
      <c r="F210" s="6">
        <v>43089.63</v>
      </c>
      <c r="G210" s="6">
        <v>43089.63</v>
      </c>
      <c r="H210" s="6">
        <v>43089.63</v>
      </c>
      <c r="I210" s="23">
        <f t="shared" ref="I210:J212" si="79">G210/F210*100</f>
        <v>100</v>
      </c>
      <c r="J210" s="22">
        <f t="shared" si="79"/>
        <v>100</v>
      </c>
      <c r="K210" s="292"/>
      <c r="L210" s="248"/>
    </row>
    <row r="211" spans="1:12" s="13" customFormat="1" ht="39" customHeight="1" x14ac:dyDescent="0.25">
      <c r="A211" s="175"/>
      <c r="B211" s="237"/>
      <c r="C211" s="137"/>
      <c r="D211" s="172"/>
      <c r="E211" s="33" t="s">
        <v>14</v>
      </c>
      <c r="F211" s="6">
        <v>435.25</v>
      </c>
      <c r="G211" s="6">
        <v>435.25</v>
      </c>
      <c r="H211" s="6">
        <v>435.25</v>
      </c>
      <c r="I211" s="27">
        <f t="shared" si="79"/>
        <v>100</v>
      </c>
      <c r="J211" s="22">
        <f t="shared" si="79"/>
        <v>100</v>
      </c>
      <c r="K211" s="292"/>
      <c r="L211" s="248"/>
    </row>
    <row r="212" spans="1:12" ht="20.25" customHeight="1" x14ac:dyDescent="0.25">
      <c r="A212" s="255" t="s">
        <v>89</v>
      </c>
      <c r="B212" s="141"/>
      <c r="C212" s="144"/>
      <c r="D212" s="189" t="s">
        <v>287</v>
      </c>
      <c r="E212" s="33" t="s">
        <v>11</v>
      </c>
      <c r="F212" s="6">
        <f>F214+F215</f>
        <v>43524.88</v>
      </c>
      <c r="G212" s="6">
        <f>G214+G215</f>
        <v>43524.88</v>
      </c>
      <c r="H212" s="6">
        <f>H214+H215</f>
        <v>43524.88</v>
      </c>
      <c r="I212" s="23">
        <f t="shared" si="79"/>
        <v>100</v>
      </c>
      <c r="J212" s="22">
        <f t="shared" si="79"/>
        <v>100</v>
      </c>
      <c r="K212" s="285"/>
      <c r="L212" s="249"/>
    </row>
    <row r="213" spans="1:12" ht="20.25" x14ac:dyDescent="0.25">
      <c r="A213" s="140"/>
      <c r="B213" s="141"/>
      <c r="C213" s="144"/>
      <c r="D213" s="190"/>
      <c r="E213" s="33" t="s">
        <v>18</v>
      </c>
      <c r="F213" s="6"/>
      <c r="G213" s="6"/>
      <c r="H213" s="6"/>
      <c r="I213" s="23"/>
      <c r="J213" s="27"/>
      <c r="K213" s="285"/>
      <c r="L213" s="249"/>
    </row>
    <row r="214" spans="1:12" ht="40.5" x14ac:dyDescent="0.25">
      <c r="A214" s="140"/>
      <c r="B214" s="141"/>
      <c r="C214" s="144"/>
      <c r="D214" s="190"/>
      <c r="E214" s="33" t="s">
        <v>13</v>
      </c>
      <c r="F214" s="6">
        <v>43089.63</v>
      </c>
      <c r="G214" s="6">
        <v>43089.63</v>
      </c>
      <c r="H214" s="6">
        <v>43089.63</v>
      </c>
      <c r="I214" s="23">
        <f t="shared" ref="I214:J216" si="80">G214/F214*100</f>
        <v>100</v>
      </c>
      <c r="J214" s="22">
        <f t="shared" si="80"/>
        <v>100</v>
      </c>
      <c r="K214" s="285"/>
      <c r="L214" s="249"/>
    </row>
    <row r="215" spans="1:12" ht="45.75" customHeight="1" x14ac:dyDescent="0.25">
      <c r="A215" s="140"/>
      <c r="B215" s="141"/>
      <c r="C215" s="144"/>
      <c r="D215" s="191"/>
      <c r="E215" s="33" t="s">
        <v>14</v>
      </c>
      <c r="F215" s="6">
        <v>435.25</v>
      </c>
      <c r="G215" s="6">
        <v>435.25</v>
      </c>
      <c r="H215" s="6">
        <v>435.25</v>
      </c>
      <c r="I215" s="27">
        <f t="shared" si="80"/>
        <v>100</v>
      </c>
      <c r="J215" s="22">
        <f t="shared" si="80"/>
        <v>100</v>
      </c>
      <c r="K215" s="285"/>
      <c r="L215" s="249"/>
    </row>
    <row r="216" spans="1:12" s="13" customFormat="1" ht="20.25" customHeight="1" x14ac:dyDescent="0.25">
      <c r="A216" s="175" t="s">
        <v>38</v>
      </c>
      <c r="B216" s="237"/>
      <c r="C216" s="137" t="s">
        <v>195</v>
      </c>
      <c r="D216" s="241"/>
      <c r="E216" s="33" t="s">
        <v>11</v>
      </c>
      <c r="F216" s="6">
        <f>F218+F219</f>
        <v>94572.62625999999</v>
      </c>
      <c r="G216" s="6">
        <f>G218+G219</f>
        <v>94572.62999999999</v>
      </c>
      <c r="H216" s="6">
        <f>H218+H219</f>
        <v>94533.521789999999</v>
      </c>
      <c r="I216" s="23">
        <f t="shared" si="80"/>
        <v>100.00000395463269</v>
      </c>
      <c r="J216" s="23">
        <f t="shared" si="80"/>
        <v>99.958647433194997</v>
      </c>
      <c r="K216" s="292" t="s">
        <v>28</v>
      </c>
      <c r="L216" s="248"/>
    </row>
    <row r="217" spans="1:12" s="13" customFormat="1" ht="20.25" x14ac:dyDescent="0.25">
      <c r="A217" s="175"/>
      <c r="B217" s="237"/>
      <c r="C217" s="137"/>
      <c r="D217" s="171"/>
      <c r="E217" s="33" t="s">
        <v>18</v>
      </c>
      <c r="F217" s="6"/>
      <c r="G217" s="6"/>
      <c r="H217" s="6"/>
      <c r="I217" s="23"/>
      <c r="J217" s="23"/>
      <c r="K217" s="292"/>
      <c r="L217" s="248"/>
    </row>
    <row r="218" spans="1:12" s="13" customFormat="1" ht="40.5" x14ac:dyDescent="0.25">
      <c r="A218" s="175"/>
      <c r="B218" s="237"/>
      <c r="C218" s="137"/>
      <c r="D218" s="171"/>
      <c r="E218" s="33" t="s">
        <v>13</v>
      </c>
      <c r="F218" s="6">
        <v>93626.9</v>
      </c>
      <c r="G218" s="6">
        <f>G222</f>
        <v>93626.9</v>
      </c>
      <c r="H218" s="6">
        <f>H222</f>
        <v>93588.186780000004</v>
      </c>
      <c r="I218" s="23">
        <f t="shared" ref="I218:J220" si="81">G218/F218*100</f>
        <v>100</v>
      </c>
      <c r="J218" s="23">
        <f t="shared" si="81"/>
        <v>99.958651605468091</v>
      </c>
      <c r="K218" s="292"/>
      <c r="L218" s="248"/>
    </row>
    <row r="219" spans="1:12" s="13" customFormat="1" ht="49.5" customHeight="1" x14ac:dyDescent="0.25">
      <c r="A219" s="175"/>
      <c r="B219" s="237"/>
      <c r="C219" s="137"/>
      <c r="D219" s="172"/>
      <c r="E219" s="33" t="s">
        <v>14</v>
      </c>
      <c r="F219" s="6">
        <v>945.72626000000002</v>
      </c>
      <c r="G219" s="6">
        <f>G223</f>
        <v>945.73</v>
      </c>
      <c r="H219" s="6">
        <f>H223</f>
        <v>945.33501000000001</v>
      </c>
      <c r="I219" s="27">
        <f t="shared" si="81"/>
        <v>100.00039546327073</v>
      </c>
      <c r="J219" s="23">
        <f t="shared" si="81"/>
        <v>99.958234379791264</v>
      </c>
      <c r="K219" s="292"/>
      <c r="L219" s="248"/>
    </row>
    <row r="220" spans="1:12" ht="20.25" customHeight="1" x14ac:dyDescent="0.25">
      <c r="A220" s="140" t="s">
        <v>167</v>
      </c>
      <c r="B220" s="141"/>
      <c r="C220" s="144"/>
      <c r="D220" s="151" t="s">
        <v>196</v>
      </c>
      <c r="E220" s="33" t="s">
        <v>11</v>
      </c>
      <c r="F220" s="6">
        <f>F222+F223</f>
        <v>94572.62625999999</v>
      </c>
      <c r="G220" s="6">
        <f>G222+G223</f>
        <v>94572.62999999999</v>
      </c>
      <c r="H220" s="6">
        <f>H222+H223</f>
        <v>94533.521789999999</v>
      </c>
      <c r="I220" s="23">
        <f t="shared" si="81"/>
        <v>100.00000395463269</v>
      </c>
      <c r="J220" s="23">
        <f t="shared" si="81"/>
        <v>99.958647433194997</v>
      </c>
      <c r="K220" s="285"/>
      <c r="L220" s="249"/>
    </row>
    <row r="221" spans="1:12" ht="20.25" customHeight="1" x14ac:dyDescent="0.25">
      <c r="A221" s="140"/>
      <c r="B221" s="141"/>
      <c r="C221" s="144"/>
      <c r="D221" s="151"/>
      <c r="E221" s="33" t="s">
        <v>18</v>
      </c>
      <c r="F221" s="6"/>
      <c r="G221" s="6"/>
      <c r="H221" s="6"/>
      <c r="I221" s="23"/>
      <c r="J221" s="27"/>
      <c r="K221" s="285"/>
      <c r="L221" s="249"/>
    </row>
    <row r="222" spans="1:12" ht="40.5" x14ac:dyDescent="0.25">
      <c r="A222" s="140"/>
      <c r="B222" s="141"/>
      <c r="C222" s="144"/>
      <c r="D222" s="151"/>
      <c r="E222" s="33" t="s">
        <v>13</v>
      </c>
      <c r="F222" s="6">
        <v>93626.9</v>
      </c>
      <c r="G222" s="6">
        <v>93626.9</v>
      </c>
      <c r="H222" s="6">
        <v>93588.186780000004</v>
      </c>
      <c r="I222" s="23">
        <f t="shared" ref="I222:J224" si="82">G222/F222*100</f>
        <v>100</v>
      </c>
      <c r="J222" s="23">
        <f t="shared" si="82"/>
        <v>99.958651605468091</v>
      </c>
      <c r="K222" s="285"/>
      <c r="L222" s="249"/>
    </row>
    <row r="223" spans="1:12" ht="39" customHeight="1" x14ac:dyDescent="0.25">
      <c r="A223" s="140"/>
      <c r="B223" s="141"/>
      <c r="C223" s="144"/>
      <c r="D223" s="151"/>
      <c r="E223" s="33" t="s">
        <v>14</v>
      </c>
      <c r="F223" s="6">
        <v>945.72626000000002</v>
      </c>
      <c r="G223" s="6">
        <v>945.73</v>
      </c>
      <c r="H223" s="6">
        <v>945.33501000000001</v>
      </c>
      <c r="I223" s="23">
        <f t="shared" si="82"/>
        <v>100.00039546327073</v>
      </c>
      <c r="J223" s="23">
        <f t="shared" si="82"/>
        <v>99.958234379791264</v>
      </c>
      <c r="K223" s="285"/>
      <c r="L223" s="249"/>
    </row>
    <row r="224" spans="1:12" ht="20.25" customHeight="1" x14ac:dyDescent="0.25">
      <c r="A224" s="175" t="s">
        <v>176</v>
      </c>
      <c r="B224" s="250"/>
      <c r="C224" s="137" t="s">
        <v>359</v>
      </c>
      <c r="D224" s="137"/>
      <c r="E224" s="33" t="s">
        <v>11</v>
      </c>
      <c r="F224" s="6">
        <f>F226+F227</f>
        <v>14573199.547070002</v>
      </c>
      <c r="G224" s="6">
        <f>G226+G227</f>
        <v>14361339.840149999</v>
      </c>
      <c r="H224" s="6">
        <f>H226+H227</f>
        <v>14345422.47335</v>
      </c>
      <c r="I224" s="23">
        <f>G224/F224*100</f>
        <v>98.546237521583933</v>
      </c>
      <c r="J224" s="23">
        <f t="shared" si="82"/>
        <v>99.889165168590338</v>
      </c>
      <c r="K224" s="292"/>
      <c r="L224" s="249"/>
    </row>
    <row r="225" spans="1:13" ht="20.25" customHeight="1" x14ac:dyDescent="0.25">
      <c r="A225" s="175"/>
      <c r="B225" s="250"/>
      <c r="C225" s="137"/>
      <c r="D225" s="137"/>
      <c r="E225" s="33" t="s">
        <v>18</v>
      </c>
      <c r="F225" s="6"/>
      <c r="G225" s="6"/>
      <c r="H225" s="6"/>
      <c r="I225" s="23"/>
      <c r="J225" s="27"/>
      <c r="K225" s="292"/>
      <c r="L225" s="249"/>
    </row>
    <row r="226" spans="1:13" ht="40.5" x14ac:dyDescent="0.25">
      <c r="A226" s="175"/>
      <c r="B226" s="250"/>
      <c r="C226" s="137"/>
      <c r="D226" s="137"/>
      <c r="E226" s="33" t="s">
        <v>13</v>
      </c>
      <c r="F226" s="6">
        <f t="shared" ref="F226:H227" si="83">F230+F234+F238+F242+F246+F250+F254+F258</f>
        <v>12209530.920000002</v>
      </c>
      <c r="G226" s="6">
        <f t="shared" si="83"/>
        <v>12206921.14308</v>
      </c>
      <c r="H226" s="6">
        <f t="shared" si="83"/>
        <v>12191583.390899999</v>
      </c>
      <c r="I226" s="23">
        <f t="shared" ref="I226:J227" si="84">G226/F226*100</f>
        <v>99.978625084476207</v>
      </c>
      <c r="J226" s="23">
        <f t="shared" si="84"/>
        <v>99.87435200080165</v>
      </c>
      <c r="K226" s="292"/>
      <c r="L226" s="249"/>
    </row>
    <row r="227" spans="1:13" ht="43.5" customHeight="1" x14ac:dyDescent="0.25">
      <c r="A227" s="175"/>
      <c r="B227" s="250"/>
      <c r="C227" s="137"/>
      <c r="D227" s="137"/>
      <c r="E227" s="33" t="s">
        <v>14</v>
      </c>
      <c r="F227" s="6">
        <f t="shared" si="83"/>
        <v>2363668.6270699999</v>
      </c>
      <c r="G227" s="6">
        <f t="shared" si="83"/>
        <v>2154418.6970699998</v>
      </c>
      <c r="H227" s="6">
        <f t="shared" si="83"/>
        <v>2153839.0824500001</v>
      </c>
      <c r="I227" s="23">
        <f t="shared" si="84"/>
        <v>91.147239185579664</v>
      </c>
      <c r="J227" s="23">
        <f t="shared" si="84"/>
        <v>99.973096472807825</v>
      </c>
      <c r="K227" s="292"/>
      <c r="L227" s="249"/>
    </row>
    <row r="228" spans="1:13" ht="20.25" customHeight="1" x14ac:dyDescent="0.25">
      <c r="A228" s="140" t="s">
        <v>215</v>
      </c>
      <c r="B228" s="141"/>
      <c r="C228" s="144"/>
      <c r="D228" s="151" t="s">
        <v>113</v>
      </c>
      <c r="E228" s="33" t="s">
        <v>11</v>
      </c>
      <c r="F228" s="6">
        <f>F230+F231</f>
        <v>3156976.3250000002</v>
      </c>
      <c r="G228" s="6">
        <f>G230+G231</f>
        <v>3156976.3250000002</v>
      </c>
      <c r="H228" s="6">
        <f>H230+H231</f>
        <v>3155229.4206099999</v>
      </c>
      <c r="I228" s="23">
        <f t="shared" ref="I228:J228" si="85">G228/F228*100</f>
        <v>100</v>
      </c>
      <c r="J228" s="23">
        <f t="shared" si="85"/>
        <v>99.944665267960147</v>
      </c>
      <c r="K228" s="285"/>
      <c r="L228" s="249"/>
    </row>
    <row r="229" spans="1:13" ht="20.25" x14ac:dyDescent="0.25">
      <c r="A229" s="140"/>
      <c r="B229" s="141"/>
      <c r="C229" s="144"/>
      <c r="D229" s="151"/>
      <c r="E229" s="33" t="s">
        <v>18</v>
      </c>
      <c r="F229" s="6"/>
      <c r="G229" s="6"/>
      <c r="H229" s="6"/>
      <c r="I229" s="23"/>
      <c r="J229" s="27"/>
      <c r="K229" s="285"/>
      <c r="L229" s="249"/>
    </row>
    <row r="230" spans="1:13" ht="40.5" x14ac:dyDescent="0.25">
      <c r="A230" s="140"/>
      <c r="B230" s="141"/>
      <c r="C230" s="144"/>
      <c r="D230" s="151"/>
      <c r="E230" s="33" t="s">
        <v>13</v>
      </c>
      <c r="F230" s="6">
        <v>3156976.3250000002</v>
      </c>
      <c r="G230" s="6">
        <v>3156976.3250000002</v>
      </c>
      <c r="H230" s="6">
        <v>3155229.4206099999</v>
      </c>
      <c r="I230" s="23">
        <f>G230/F230*100</f>
        <v>100</v>
      </c>
      <c r="J230" s="23">
        <f>H230/G230*100</f>
        <v>99.944665267960147</v>
      </c>
      <c r="K230" s="285"/>
      <c r="L230" s="249"/>
    </row>
    <row r="231" spans="1:13" ht="104.25" customHeight="1" x14ac:dyDescent="0.25">
      <c r="A231" s="140"/>
      <c r="B231" s="141"/>
      <c r="C231" s="144"/>
      <c r="D231" s="151"/>
      <c r="E231" s="33" t="s">
        <v>14</v>
      </c>
      <c r="F231" s="20">
        <v>0</v>
      </c>
      <c r="G231" s="20">
        <v>0</v>
      </c>
      <c r="H231" s="20">
        <v>0</v>
      </c>
      <c r="I231" s="23">
        <v>0</v>
      </c>
      <c r="J231" s="27">
        <v>0</v>
      </c>
      <c r="K231" s="285"/>
      <c r="L231" s="249"/>
    </row>
    <row r="232" spans="1:13" ht="20.25" customHeight="1" x14ac:dyDescent="0.25">
      <c r="A232" s="140" t="s">
        <v>197</v>
      </c>
      <c r="B232" s="141"/>
      <c r="C232" s="144"/>
      <c r="D232" s="151" t="s">
        <v>360</v>
      </c>
      <c r="E232" s="33" t="s">
        <v>11</v>
      </c>
      <c r="F232" s="6">
        <f>F234+F235</f>
        <v>2547920.5360699999</v>
      </c>
      <c r="G232" s="6">
        <f>G234+G235</f>
        <v>2547920.5360699999</v>
      </c>
      <c r="H232" s="6">
        <f>H234+H235</f>
        <v>2546449.0436600004</v>
      </c>
      <c r="I232" s="23">
        <f>G232/F232*100</f>
        <v>100</v>
      </c>
      <c r="J232" s="23">
        <f>H232/G232*100</f>
        <v>99.942247319366203</v>
      </c>
      <c r="K232" s="285"/>
      <c r="L232" s="249"/>
      <c r="M232" s="7"/>
    </row>
    <row r="233" spans="1:13" ht="20.25" x14ac:dyDescent="0.25">
      <c r="A233" s="140"/>
      <c r="B233" s="141"/>
      <c r="C233" s="144"/>
      <c r="D233" s="151"/>
      <c r="E233" s="33" t="s">
        <v>18</v>
      </c>
      <c r="F233" s="6"/>
      <c r="G233" s="6"/>
      <c r="H233" s="6"/>
      <c r="I233" s="23"/>
      <c r="J233" s="27"/>
      <c r="K233" s="285"/>
      <c r="L233" s="249"/>
      <c r="M233" s="7"/>
    </row>
    <row r="234" spans="1:13" ht="40.5" x14ac:dyDescent="0.25">
      <c r="A234" s="140"/>
      <c r="B234" s="141"/>
      <c r="C234" s="144"/>
      <c r="D234" s="151"/>
      <c r="E234" s="33" t="s">
        <v>13</v>
      </c>
      <c r="F234" s="5">
        <v>2420524.5090000001</v>
      </c>
      <c r="G234" s="5">
        <v>2420524.5090000001</v>
      </c>
      <c r="H234" s="5">
        <v>2419126.5912100002</v>
      </c>
      <c r="I234" s="23">
        <f t="shared" ref="I234:J236" si="86">G234/F234*100</f>
        <v>100</v>
      </c>
      <c r="J234" s="23">
        <f t="shared" si="86"/>
        <v>99.942247319339174</v>
      </c>
      <c r="K234" s="285"/>
      <c r="L234" s="249"/>
      <c r="M234" s="7"/>
    </row>
    <row r="235" spans="1:13" ht="64.5" customHeight="1" x14ac:dyDescent="0.25">
      <c r="A235" s="140"/>
      <c r="B235" s="141"/>
      <c r="C235" s="144"/>
      <c r="D235" s="151"/>
      <c r="E235" s="33" t="s">
        <v>14</v>
      </c>
      <c r="F235" s="5">
        <v>127396.02707</v>
      </c>
      <c r="G235" s="5">
        <v>127396.02707</v>
      </c>
      <c r="H235" s="5">
        <v>127322.45245</v>
      </c>
      <c r="I235" s="23">
        <f t="shared" si="86"/>
        <v>100</v>
      </c>
      <c r="J235" s="23">
        <f t="shared" si="86"/>
        <v>99.942247319879471</v>
      </c>
      <c r="K235" s="285"/>
      <c r="L235" s="249"/>
      <c r="M235" s="7"/>
    </row>
    <row r="236" spans="1:13" ht="20.25" customHeight="1" x14ac:dyDescent="0.25">
      <c r="A236" s="140" t="s">
        <v>198</v>
      </c>
      <c r="B236" s="141"/>
      <c r="C236" s="144"/>
      <c r="D236" s="151" t="s">
        <v>192</v>
      </c>
      <c r="E236" s="33" t="s">
        <v>11</v>
      </c>
      <c r="F236" s="6">
        <f>F238+F239</f>
        <v>122543.166</v>
      </c>
      <c r="G236" s="6">
        <f>G238+G239</f>
        <v>121519.33285000001</v>
      </c>
      <c r="H236" s="6">
        <f>H238+H239</f>
        <v>121519.33285000001</v>
      </c>
      <c r="I236" s="23">
        <f t="shared" si="86"/>
        <v>99.164512242159645</v>
      </c>
      <c r="J236" s="23">
        <f t="shared" si="86"/>
        <v>100</v>
      </c>
      <c r="K236" s="285"/>
      <c r="L236" s="249"/>
    </row>
    <row r="237" spans="1:13" ht="20.25" customHeight="1" x14ac:dyDescent="0.25">
      <c r="A237" s="140"/>
      <c r="B237" s="141"/>
      <c r="C237" s="144"/>
      <c r="D237" s="151"/>
      <c r="E237" s="33" t="s">
        <v>18</v>
      </c>
      <c r="F237" s="6"/>
      <c r="G237" s="6"/>
      <c r="H237" s="6"/>
      <c r="I237" s="23"/>
      <c r="J237" s="27"/>
      <c r="K237" s="285"/>
      <c r="L237" s="249"/>
    </row>
    <row r="238" spans="1:13" ht="40.5" x14ac:dyDescent="0.25">
      <c r="A238" s="140"/>
      <c r="B238" s="141"/>
      <c r="C238" s="144"/>
      <c r="D238" s="151"/>
      <c r="E238" s="33" t="s">
        <v>13</v>
      </c>
      <c r="F238" s="6">
        <v>122543.166</v>
      </c>
      <c r="G238" s="6">
        <v>121519.33285000001</v>
      </c>
      <c r="H238" s="6">
        <v>121519.33285000001</v>
      </c>
      <c r="I238" s="23">
        <f>G238/F238*100</f>
        <v>99.164512242159645</v>
      </c>
      <c r="J238" s="23">
        <f>H238/G238*100</f>
        <v>100</v>
      </c>
      <c r="K238" s="285"/>
      <c r="L238" s="249"/>
    </row>
    <row r="239" spans="1:13" ht="105" customHeight="1" x14ac:dyDescent="0.25">
      <c r="A239" s="140"/>
      <c r="B239" s="141"/>
      <c r="C239" s="144"/>
      <c r="D239" s="151"/>
      <c r="E239" s="33" t="s">
        <v>14</v>
      </c>
      <c r="F239" s="20">
        <v>0</v>
      </c>
      <c r="G239" s="20">
        <v>0</v>
      </c>
      <c r="H239" s="20">
        <v>0</v>
      </c>
      <c r="I239" s="23">
        <v>0</v>
      </c>
      <c r="J239" s="27">
        <v>0</v>
      </c>
      <c r="K239" s="285"/>
      <c r="L239" s="249"/>
    </row>
    <row r="240" spans="1:13" ht="20.25" customHeight="1" x14ac:dyDescent="0.25">
      <c r="A240" s="140" t="s">
        <v>199</v>
      </c>
      <c r="B240" s="141"/>
      <c r="C240" s="144"/>
      <c r="D240" s="151" t="s">
        <v>288</v>
      </c>
      <c r="E240" s="33" t="s">
        <v>11</v>
      </c>
      <c r="F240" s="6">
        <f>F242+F243</f>
        <v>386618</v>
      </c>
      <c r="G240" s="6">
        <f>G242+G243</f>
        <v>386617.93623000005</v>
      </c>
      <c r="H240" s="6">
        <f>H242+H243</f>
        <v>386617.93623000005</v>
      </c>
      <c r="I240" s="23">
        <f>G240/F240*100</f>
        <v>99.999983505682621</v>
      </c>
      <c r="J240" s="23">
        <f t="shared" ref="J240" si="87">H240/G240*100</f>
        <v>100</v>
      </c>
      <c r="K240" s="285"/>
      <c r="L240" s="249"/>
    </row>
    <row r="241" spans="1:12" ht="20.25" customHeight="1" x14ac:dyDescent="0.25">
      <c r="A241" s="140"/>
      <c r="B241" s="141"/>
      <c r="C241" s="144"/>
      <c r="D241" s="151"/>
      <c r="E241" s="33" t="s">
        <v>18</v>
      </c>
      <c r="F241" s="6"/>
      <c r="G241" s="6"/>
      <c r="H241" s="6"/>
      <c r="I241" s="23"/>
      <c r="J241" s="27"/>
      <c r="K241" s="285"/>
      <c r="L241" s="249"/>
    </row>
    <row r="242" spans="1:12" ht="40.5" x14ac:dyDescent="0.25">
      <c r="A242" s="140"/>
      <c r="B242" s="141"/>
      <c r="C242" s="144"/>
      <c r="D242" s="151"/>
      <c r="E242" s="33" t="s">
        <v>13</v>
      </c>
      <c r="F242" s="6">
        <v>367287.1</v>
      </c>
      <c r="G242" s="6">
        <v>367287.03623000003</v>
      </c>
      <c r="H242" s="6">
        <v>367287.03623000003</v>
      </c>
      <c r="I242" s="23">
        <f t="shared" ref="I242:J247" si="88">G242/F242*100</f>
        <v>99.999982637560663</v>
      </c>
      <c r="J242" s="23">
        <f t="shared" si="88"/>
        <v>100</v>
      </c>
      <c r="K242" s="285"/>
      <c r="L242" s="249"/>
    </row>
    <row r="243" spans="1:12" ht="42.75" customHeight="1" x14ac:dyDescent="0.25">
      <c r="A243" s="140"/>
      <c r="B243" s="141"/>
      <c r="C243" s="144"/>
      <c r="D243" s="151"/>
      <c r="E243" s="33" t="s">
        <v>14</v>
      </c>
      <c r="F243" s="6">
        <v>19330.900000000001</v>
      </c>
      <c r="G243" s="6">
        <v>19330.900000000001</v>
      </c>
      <c r="H243" s="6">
        <v>19330.900000000001</v>
      </c>
      <c r="I243" s="23">
        <f t="shared" si="88"/>
        <v>100</v>
      </c>
      <c r="J243" s="23">
        <f t="shared" si="88"/>
        <v>100</v>
      </c>
      <c r="K243" s="285"/>
      <c r="L243" s="249"/>
    </row>
    <row r="244" spans="1:12" ht="20.25" customHeight="1" x14ac:dyDescent="0.25">
      <c r="A244" s="140" t="s">
        <v>200</v>
      </c>
      <c r="B244" s="141"/>
      <c r="C244" s="144"/>
      <c r="D244" s="151" t="s">
        <v>177</v>
      </c>
      <c r="E244" s="33" t="s">
        <v>11</v>
      </c>
      <c r="F244" s="6">
        <f>F246+F247</f>
        <v>2000</v>
      </c>
      <c r="G244" s="6">
        <f>G246+G247</f>
        <v>2000</v>
      </c>
      <c r="H244" s="6">
        <f>H246+H247</f>
        <v>2000</v>
      </c>
      <c r="I244" s="23">
        <f t="shared" si="88"/>
        <v>100</v>
      </c>
      <c r="J244" s="23">
        <f t="shared" si="88"/>
        <v>100</v>
      </c>
      <c r="K244" s="285"/>
      <c r="L244" s="249"/>
    </row>
    <row r="245" spans="1:12" ht="20.25" customHeight="1" x14ac:dyDescent="0.25">
      <c r="A245" s="140"/>
      <c r="B245" s="141"/>
      <c r="C245" s="144"/>
      <c r="D245" s="151"/>
      <c r="E245" s="33" t="s">
        <v>18</v>
      </c>
      <c r="F245" s="6"/>
      <c r="G245" s="6"/>
      <c r="H245" s="6"/>
      <c r="I245" s="23"/>
      <c r="J245" s="27"/>
      <c r="K245" s="285"/>
      <c r="L245" s="249"/>
    </row>
    <row r="246" spans="1:12" ht="40.5" x14ac:dyDescent="0.25">
      <c r="A246" s="140"/>
      <c r="B246" s="141"/>
      <c r="C246" s="144"/>
      <c r="D246" s="151"/>
      <c r="E246" s="33" t="s">
        <v>13</v>
      </c>
      <c r="F246" s="6">
        <v>1900</v>
      </c>
      <c r="G246" s="6">
        <v>1900</v>
      </c>
      <c r="H246" s="6">
        <v>1900</v>
      </c>
      <c r="I246" s="23">
        <f t="shared" ref="I246:J248" si="89">G246/F246*100</f>
        <v>100</v>
      </c>
      <c r="J246" s="23">
        <f t="shared" si="88"/>
        <v>100</v>
      </c>
      <c r="K246" s="285"/>
      <c r="L246" s="249"/>
    </row>
    <row r="247" spans="1:12" ht="45.75" customHeight="1" x14ac:dyDescent="0.25">
      <c r="A247" s="140"/>
      <c r="B247" s="141"/>
      <c r="C247" s="144"/>
      <c r="D247" s="151"/>
      <c r="E247" s="33" t="s">
        <v>14</v>
      </c>
      <c r="F247" s="6">
        <v>100</v>
      </c>
      <c r="G247" s="6">
        <v>100</v>
      </c>
      <c r="H247" s="6">
        <v>100</v>
      </c>
      <c r="I247" s="23">
        <f t="shared" si="89"/>
        <v>100</v>
      </c>
      <c r="J247" s="23">
        <f t="shared" si="88"/>
        <v>100</v>
      </c>
      <c r="K247" s="285"/>
      <c r="L247" s="249"/>
    </row>
    <row r="248" spans="1:12" ht="20.25" customHeight="1" x14ac:dyDescent="0.25">
      <c r="A248" s="140" t="s">
        <v>289</v>
      </c>
      <c r="B248" s="141"/>
      <c r="C248" s="137"/>
      <c r="D248" s="151" t="s">
        <v>361</v>
      </c>
      <c r="E248" s="33" t="s">
        <v>11</v>
      </c>
      <c r="F248" s="6">
        <f>F250+F251</f>
        <v>28646.42</v>
      </c>
      <c r="G248" s="6">
        <f>G250+G251</f>
        <v>28646.41</v>
      </c>
      <c r="H248" s="6">
        <f>H250+H251</f>
        <v>28646.41</v>
      </c>
      <c r="I248" s="23">
        <f t="shared" si="89"/>
        <v>99.99996509162402</v>
      </c>
      <c r="J248" s="23">
        <f t="shared" si="89"/>
        <v>100</v>
      </c>
      <c r="K248" s="285"/>
      <c r="L248" s="249"/>
    </row>
    <row r="249" spans="1:12" ht="20.25" customHeight="1" x14ac:dyDescent="0.25">
      <c r="A249" s="140"/>
      <c r="B249" s="141"/>
      <c r="C249" s="137"/>
      <c r="D249" s="151"/>
      <c r="E249" s="33" t="s">
        <v>18</v>
      </c>
      <c r="F249" s="6"/>
      <c r="G249" s="6"/>
      <c r="H249" s="6"/>
      <c r="I249" s="23"/>
      <c r="J249" s="27"/>
      <c r="K249" s="285"/>
      <c r="L249" s="249"/>
    </row>
    <row r="250" spans="1:12" ht="40.5" x14ac:dyDescent="0.25">
      <c r="A250" s="140"/>
      <c r="B250" s="141"/>
      <c r="C250" s="137"/>
      <c r="D250" s="151"/>
      <c r="E250" s="33" t="s">
        <v>13</v>
      </c>
      <c r="F250" s="6">
        <v>27214.1</v>
      </c>
      <c r="G250" s="6">
        <v>27214.09</v>
      </c>
      <c r="H250" s="6">
        <v>27214.09</v>
      </c>
      <c r="I250" s="23">
        <f t="shared" ref="I250:J254" si="90">G250/F250*100</f>
        <v>99.999963254342433</v>
      </c>
      <c r="J250" s="23">
        <f t="shared" si="90"/>
        <v>100</v>
      </c>
      <c r="K250" s="285"/>
      <c r="L250" s="249"/>
    </row>
    <row r="251" spans="1:12" ht="45.75" customHeight="1" x14ac:dyDescent="0.25">
      <c r="A251" s="140"/>
      <c r="B251" s="141"/>
      <c r="C251" s="137"/>
      <c r="D251" s="151"/>
      <c r="E251" s="33" t="s">
        <v>14</v>
      </c>
      <c r="F251" s="6">
        <v>1432.32</v>
      </c>
      <c r="G251" s="6">
        <v>1432.32</v>
      </c>
      <c r="H251" s="6">
        <v>1432.32</v>
      </c>
      <c r="I251" s="23">
        <f t="shared" si="90"/>
        <v>100</v>
      </c>
      <c r="J251" s="23">
        <f t="shared" si="90"/>
        <v>100</v>
      </c>
      <c r="K251" s="285"/>
      <c r="L251" s="249"/>
    </row>
    <row r="252" spans="1:12" ht="20.25" customHeight="1" x14ac:dyDescent="0.25">
      <c r="A252" s="140" t="s">
        <v>312</v>
      </c>
      <c r="B252" s="141"/>
      <c r="C252" s="137"/>
      <c r="D252" s="151" t="s">
        <v>313</v>
      </c>
      <c r="E252" s="33" t="s">
        <v>11</v>
      </c>
      <c r="F252" s="6">
        <f>F254+F255</f>
        <v>4000</v>
      </c>
      <c r="G252" s="6">
        <f>G254+G255</f>
        <v>4000</v>
      </c>
      <c r="H252" s="6">
        <f>H254+H255</f>
        <v>4000</v>
      </c>
      <c r="I252" s="23">
        <f t="shared" si="90"/>
        <v>100</v>
      </c>
      <c r="J252" s="23">
        <f t="shared" si="90"/>
        <v>100</v>
      </c>
      <c r="K252" s="285"/>
      <c r="L252" s="249"/>
    </row>
    <row r="253" spans="1:12" ht="20.25" customHeight="1" x14ac:dyDescent="0.25">
      <c r="A253" s="140"/>
      <c r="B253" s="141"/>
      <c r="C253" s="137"/>
      <c r="D253" s="151"/>
      <c r="E253" s="33" t="s">
        <v>18</v>
      </c>
      <c r="F253" s="6"/>
      <c r="G253" s="6"/>
      <c r="H253" s="6"/>
      <c r="I253" s="23"/>
      <c r="J253" s="23"/>
      <c r="K253" s="285"/>
      <c r="L253" s="249"/>
    </row>
    <row r="254" spans="1:12" ht="40.5" x14ac:dyDescent="0.25">
      <c r="A254" s="140"/>
      <c r="B254" s="141"/>
      <c r="C254" s="137"/>
      <c r="D254" s="151"/>
      <c r="E254" s="33" t="s">
        <v>13</v>
      </c>
      <c r="F254" s="6">
        <v>4000</v>
      </c>
      <c r="G254" s="6">
        <v>4000</v>
      </c>
      <c r="H254" s="6">
        <v>4000</v>
      </c>
      <c r="I254" s="23">
        <f t="shared" ref="I254" si="91">G254/F254*100</f>
        <v>100</v>
      </c>
      <c r="J254" s="23">
        <f t="shared" si="90"/>
        <v>100</v>
      </c>
      <c r="K254" s="285"/>
      <c r="L254" s="249"/>
    </row>
    <row r="255" spans="1:12" ht="45.75" customHeight="1" x14ac:dyDescent="0.25">
      <c r="A255" s="140"/>
      <c r="B255" s="141"/>
      <c r="C255" s="137"/>
      <c r="D255" s="151"/>
      <c r="E255" s="33" t="s">
        <v>14</v>
      </c>
      <c r="F255" s="6">
        <v>0</v>
      </c>
      <c r="G255" s="6">
        <v>0</v>
      </c>
      <c r="H255" s="6">
        <v>0</v>
      </c>
      <c r="I255" s="23">
        <v>0</v>
      </c>
      <c r="J255" s="23">
        <v>0</v>
      </c>
      <c r="K255" s="285"/>
      <c r="L255" s="249"/>
    </row>
    <row r="256" spans="1:12" ht="20.25" customHeight="1" x14ac:dyDescent="0.25">
      <c r="A256" s="162" t="s">
        <v>321</v>
      </c>
      <c r="B256" s="165"/>
      <c r="C256" s="241"/>
      <c r="D256" s="189" t="s">
        <v>322</v>
      </c>
      <c r="E256" s="33" t="s">
        <v>11</v>
      </c>
      <c r="F256" s="6">
        <f>F258+F259</f>
        <v>8324495.1000000006</v>
      </c>
      <c r="G256" s="6">
        <f>G258+G259</f>
        <v>8113659.2999999998</v>
      </c>
      <c r="H256" s="6">
        <f>H258+H259</f>
        <v>8100960.3300000001</v>
      </c>
      <c r="I256" s="23">
        <f t="shared" ref="I256:J256" si="92">G256/F256*100</f>
        <v>97.467284232049096</v>
      </c>
      <c r="J256" s="23">
        <f t="shared" si="92"/>
        <v>99.843486526480106</v>
      </c>
      <c r="K256" s="294"/>
      <c r="L256" s="234"/>
    </row>
    <row r="257" spans="1:13" ht="20.25" customHeight="1" x14ac:dyDescent="0.25">
      <c r="A257" s="163"/>
      <c r="B257" s="166"/>
      <c r="C257" s="171"/>
      <c r="D257" s="190"/>
      <c r="E257" s="33" t="s">
        <v>18</v>
      </c>
      <c r="F257" s="6"/>
      <c r="G257" s="6"/>
      <c r="H257" s="6"/>
      <c r="I257" s="23"/>
      <c r="J257" s="27"/>
      <c r="K257" s="295"/>
      <c r="L257" s="235"/>
    </row>
    <row r="258" spans="1:13" ht="40.5" x14ac:dyDescent="0.25">
      <c r="A258" s="163"/>
      <c r="B258" s="166"/>
      <c r="C258" s="171"/>
      <c r="D258" s="190"/>
      <c r="E258" s="33" t="s">
        <v>13</v>
      </c>
      <c r="F258" s="6">
        <v>6109085.7200000007</v>
      </c>
      <c r="G258" s="6">
        <v>6107499.8499999996</v>
      </c>
      <c r="H258" s="6">
        <v>6095306.9199999999</v>
      </c>
      <c r="I258" s="23">
        <f t="shared" ref="I258:J259" si="93">G258/F258*100</f>
        <v>99.974040796402491</v>
      </c>
      <c r="J258" s="23">
        <f t="shared" si="93"/>
        <v>99.800361354081744</v>
      </c>
      <c r="K258" s="295"/>
      <c r="L258" s="235"/>
    </row>
    <row r="259" spans="1:13" ht="45.75" customHeight="1" x14ac:dyDescent="0.25">
      <c r="A259" s="164"/>
      <c r="B259" s="167"/>
      <c r="C259" s="172"/>
      <c r="D259" s="191"/>
      <c r="E259" s="33" t="s">
        <v>14</v>
      </c>
      <c r="F259" s="6">
        <v>2215409.38</v>
      </c>
      <c r="G259" s="6">
        <v>2006159.45</v>
      </c>
      <c r="H259" s="6">
        <v>2005653.4100000001</v>
      </c>
      <c r="I259" s="23">
        <f t="shared" si="93"/>
        <v>90.554796242670051</v>
      </c>
      <c r="J259" s="23">
        <f t="shared" si="93"/>
        <v>99.974775683956736</v>
      </c>
      <c r="K259" s="296"/>
      <c r="L259" s="236"/>
    </row>
    <row r="260" spans="1:13" s="57" customFormat="1" ht="20.25" customHeight="1" x14ac:dyDescent="0.25">
      <c r="A260" s="156" t="s">
        <v>39</v>
      </c>
      <c r="B260" s="251" t="s">
        <v>114</v>
      </c>
      <c r="C260" s="205"/>
      <c r="D260" s="189"/>
      <c r="E260" s="54" t="s">
        <v>11</v>
      </c>
      <c r="F260" s="67">
        <f>F262+F263</f>
        <v>3005179.9369999999</v>
      </c>
      <c r="G260" s="67">
        <f>G262+G263</f>
        <v>3005177.94484</v>
      </c>
      <c r="H260" s="67">
        <f>H262+H263</f>
        <v>3004540.0680299997</v>
      </c>
      <c r="I260" s="68">
        <f t="shared" ref="I260" si="94">G260/F260*100</f>
        <v>99.999933709127518</v>
      </c>
      <c r="J260" s="56">
        <f>H260/G260*100</f>
        <v>99.97877407522256</v>
      </c>
      <c r="K260" s="118" t="s">
        <v>362</v>
      </c>
      <c r="L260" s="215"/>
      <c r="M260" s="231"/>
    </row>
    <row r="261" spans="1:13" s="57" customFormat="1" ht="20.25" x14ac:dyDescent="0.25">
      <c r="A261" s="157"/>
      <c r="B261" s="252"/>
      <c r="C261" s="206"/>
      <c r="D261" s="190"/>
      <c r="E261" s="54" t="s">
        <v>12</v>
      </c>
      <c r="F261" s="67"/>
      <c r="G261" s="67"/>
      <c r="H261" s="67"/>
      <c r="I261" s="69"/>
      <c r="J261" s="69"/>
      <c r="K261" s="119"/>
      <c r="L261" s="216"/>
      <c r="M261" s="232"/>
    </row>
    <row r="262" spans="1:13" s="57" customFormat="1" ht="40.5" x14ac:dyDescent="0.25">
      <c r="A262" s="157"/>
      <c r="B262" s="252"/>
      <c r="C262" s="206"/>
      <c r="D262" s="190"/>
      <c r="E262" s="54" t="s">
        <v>13</v>
      </c>
      <c r="F262" s="67">
        <f>F267+F271+F275+F279+F283+F287+F291</f>
        <v>2177395.2000000002</v>
      </c>
      <c r="G262" s="67">
        <f t="shared" ref="G262:J262" si="95">G267+G271+G275+G279+G283+G287+G291</f>
        <v>2177395.2000000002</v>
      </c>
      <c r="H262" s="67">
        <f t="shared" si="95"/>
        <v>2176888.83959</v>
      </c>
      <c r="I262" s="67">
        <f t="shared" si="95"/>
        <v>700</v>
      </c>
      <c r="J262" s="67">
        <f t="shared" si="95"/>
        <v>698.50674171112769</v>
      </c>
      <c r="K262" s="119"/>
      <c r="L262" s="216"/>
      <c r="M262" s="232"/>
    </row>
    <row r="263" spans="1:13" s="57" customFormat="1" ht="62.25" customHeight="1" x14ac:dyDescent="0.25">
      <c r="A263" s="158"/>
      <c r="B263" s="253"/>
      <c r="C263" s="207"/>
      <c r="D263" s="191"/>
      <c r="E263" s="54" t="s">
        <v>14</v>
      </c>
      <c r="F263" s="67">
        <f>F268+F272+F276+F280+F284+F288+F292</f>
        <v>827784.73699999996</v>
      </c>
      <c r="G263" s="67">
        <f t="shared" ref="G263:J263" si="96">G268+G272+G276+G280+G284+G288+G292</f>
        <v>827782.74483999994</v>
      </c>
      <c r="H263" s="67">
        <f t="shared" si="96"/>
        <v>827651.22843999998</v>
      </c>
      <c r="I263" s="67">
        <f t="shared" si="96"/>
        <v>599.91801402456667</v>
      </c>
      <c r="J263" s="67">
        <f t="shared" si="96"/>
        <v>598.4771204706401</v>
      </c>
      <c r="K263" s="120"/>
      <c r="L263" s="217"/>
      <c r="M263" s="232"/>
    </row>
    <row r="264" spans="1:13" ht="20.25" x14ac:dyDescent="0.25">
      <c r="A264" s="97"/>
      <c r="B264" s="38" t="s">
        <v>12</v>
      </c>
      <c r="C264" s="40"/>
      <c r="D264" s="33"/>
      <c r="E264" s="50"/>
      <c r="F264" s="18"/>
      <c r="G264" s="18"/>
      <c r="H264" s="18"/>
      <c r="I264" s="20"/>
      <c r="J264" s="20"/>
      <c r="K264" s="44"/>
      <c r="L264" s="28"/>
      <c r="M264" s="43"/>
    </row>
    <row r="265" spans="1:13" ht="21" customHeight="1" x14ac:dyDescent="0.25">
      <c r="A265" s="140" t="s">
        <v>180</v>
      </c>
      <c r="B265" s="149"/>
      <c r="C265" s="144"/>
      <c r="D265" s="134" t="s">
        <v>100</v>
      </c>
      <c r="E265" s="50" t="s">
        <v>11</v>
      </c>
      <c r="F265" s="6">
        <f>F267+F268</f>
        <v>1050593.838</v>
      </c>
      <c r="G265" s="6">
        <f>G267+G268</f>
        <v>1050593.838</v>
      </c>
      <c r="H265" s="6">
        <f>H267+H268</f>
        <v>1050593.821</v>
      </c>
      <c r="I265" s="20">
        <f t="shared" ref="I265:J296" si="97">G265/F265*100</f>
        <v>100</v>
      </c>
      <c r="J265" s="23">
        <f t="shared" si="97"/>
        <v>99.999998381867528</v>
      </c>
      <c r="K265" s="127"/>
      <c r="L265" s="127"/>
      <c r="M265" s="233"/>
    </row>
    <row r="266" spans="1:13" ht="20.25" x14ac:dyDescent="0.25">
      <c r="A266" s="140"/>
      <c r="B266" s="149"/>
      <c r="C266" s="144"/>
      <c r="D266" s="135"/>
      <c r="E266" s="50" t="s">
        <v>12</v>
      </c>
      <c r="F266" s="6"/>
      <c r="G266" s="6"/>
      <c r="H266" s="6"/>
      <c r="I266" s="20"/>
      <c r="J266" s="20"/>
      <c r="K266" s="127"/>
      <c r="L266" s="130"/>
      <c r="M266" s="225"/>
    </row>
    <row r="267" spans="1:13" ht="40.5" x14ac:dyDescent="0.25">
      <c r="A267" s="140"/>
      <c r="B267" s="149"/>
      <c r="C267" s="144"/>
      <c r="D267" s="135"/>
      <c r="E267" s="50" t="s">
        <v>13</v>
      </c>
      <c r="F267" s="6">
        <v>1040087.9</v>
      </c>
      <c r="G267" s="6">
        <v>1040087.9</v>
      </c>
      <c r="H267" s="6">
        <v>1040087.883</v>
      </c>
      <c r="I267" s="20">
        <f>G267/F267*100</f>
        <v>100</v>
      </c>
      <c r="J267" s="23">
        <f t="shared" ref="J267:J268" si="98">H267/G267*100</f>
        <v>99.999998365522757</v>
      </c>
      <c r="K267" s="127"/>
      <c r="L267" s="130"/>
      <c r="M267" s="225"/>
    </row>
    <row r="268" spans="1:13" ht="48" customHeight="1" x14ac:dyDescent="0.25">
      <c r="A268" s="140"/>
      <c r="B268" s="149"/>
      <c r="C268" s="144"/>
      <c r="D268" s="136"/>
      <c r="E268" s="50" t="s">
        <v>14</v>
      </c>
      <c r="F268" s="6">
        <v>10505.938</v>
      </c>
      <c r="G268" s="6">
        <v>10505.938</v>
      </c>
      <c r="H268" s="6">
        <v>10505.938</v>
      </c>
      <c r="I268" s="20">
        <f>G268/F268*100</f>
        <v>100</v>
      </c>
      <c r="J268" s="23">
        <f t="shared" si="98"/>
        <v>100</v>
      </c>
      <c r="K268" s="127"/>
      <c r="L268" s="130"/>
      <c r="M268" s="225"/>
    </row>
    <row r="269" spans="1:13" ht="21" customHeight="1" x14ac:dyDescent="0.25">
      <c r="A269" s="140" t="s">
        <v>181</v>
      </c>
      <c r="B269" s="149"/>
      <c r="C269" s="144"/>
      <c r="D269" s="134" t="s">
        <v>104</v>
      </c>
      <c r="E269" s="50" t="s">
        <v>11</v>
      </c>
      <c r="F269" s="6">
        <f>F271+F272</f>
        <v>636783.12</v>
      </c>
      <c r="G269" s="6">
        <f>G271+G272</f>
        <v>636783.12</v>
      </c>
      <c r="H269" s="6">
        <f>H271+H272</f>
        <v>636783.12</v>
      </c>
      <c r="I269" s="20">
        <f t="shared" si="97"/>
        <v>100</v>
      </c>
      <c r="J269" s="20">
        <f t="shared" si="97"/>
        <v>100</v>
      </c>
      <c r="K269" s="127"/>
      <c r="L269" s="127"/>
      <c r="M269" s="224"/>
    </row>
    <row r="270" spans="1:13" ht="20.25" x14ac:dyDescent="0.25">
      <c r="A270" s="140"/>
      <c r="B270" s="149"/>
      <c r="C270" s="144"/>
      <c r="D270" s="135"/>
      <c r="E270" s="50" t="s">
        <v>12</v>
      </c>
      <c r="F270" s="6"/>
      <c r="G270" s="6"/>
      <c r="H270" s="6"/>
      <c r="I270" s="20"/>
      <c r="J270" s="20"/>
      <c r="K270" s="127"/>
      <c r="L270" s="130"/>
      <c r="M270" s="225"/>
    </row>
    <row r="271" spans="1:13" ht="40.5" x14ac:dyDescent="0.25">
      <c r="A271" s="140"/>
      <c r="B271" s="149"/>
      <c r="C271" s="144"/>
      <c r="D271" s="135"/>
      <c r="E271" s="50" t="s">
        <v>13</v>
      </c>
      <c r="F271" s="6">
        <v>484737</v>
      </c>
      <c r="G271" s="6">
        <v>484737</v>
      </c>
      <c r="H271" s="6">
        <v>484737</v>
      </c>
      <c r="I271" s="20">
        <f t="shared" si="97"/>
        <v>100</v>
      </c>
      <c r="J271" s="20">
        <f t="shared" si="97"/>
        <v>100</v>
      </c>
      <c r="K271" s="127"/>
      <c r="L271" s="130"/>
      <c r="M271" s="225"/>
    </row>
    <row r="272" spans="1:13" ht="48" customHeight="1" x14ac:dyDescent="0.25">
      <c r="A272" s="140"/>
      <c r="B272" s="149"/>
      <c r="C272" s="144"/>
      <c r="D272" s="136"/>
      <c r="E272" s="50" t="s">
        <v>14</v>
      </c>
      <c r="F272" s="6">
        <v>152046.12</v>
      </c>
      <c r="G272" s="6">
        <v>152046.12</v>
      </c>
      <c r="H272" s="6">
        <v>152046.12</v>
      </c>
      <c r="I272" s="20">
        <f t="shared" si="97"/>
        <v>100</v>
      </c>
      <c r="J272" s="20">
        <f t="shared" si="97"/>
        <v>100</v>
      </c>
      <c r="K272" s="127"/>
      <c r="L272" s="130"/>
      <c r="M272" s="225"/>
    </row>
    <row r="273" spans="1:13" ht="21" customHeight="1" x14ac:dyDescent="0.25">
      <c r="A273" s="140" t="s">
        <v>182</v>
      </c>
      <c r="B273" s="149"/>
      <c r="C273" s="144"/>
      <c r="D273" s="134" t="s">
        <v>290</v>
      </c>
      <c r="E273" s="50" t="s">
        <v>11</v>
      </c>
      <c r="F273" s="6">
        <f>F275+F276</f>
        <v>355432</v>
      </c>
      <c r="G273" s="6">
        <f>G275+G276</f>
        <v>355432</v>
      </c>
      <c r="H273" s="6">
        <f>H275+H276</f>
        <v>355432</v>
      </c>
      <c r="I273" s="20">
        <f t="shared" ref="I273" si="99">G273/F273*100</f>
        <v>100</v>
      </c>
      <c r="J273" s="20">
        <f t="shared" si="97"/>
        <v>100</v>
      </c>
      <c r="K273" s="127"/>
      <c r="L273" s="127"/>
      <c r="M273" s="224"/>
    </row>
    <row r="274" spans="1:13" ht="20.25" x14ac:dyDescent="0.25">
      <c r="A274" s="140"/>
      <c r="B274" s="149"/>
      <c r="C274" s="144"/>
      <c r="D274" s="135"/>
      <c r="E274" s="50" t="s">
        <v>12</v>
      </c>
      <c r="F274" s="6"/>
      <c r="G274" s="6"/>
      <c r="H274" s="6"/>
      <c r="I274" s="20"/>
      <c r="J274" s="20"/>
      <c r="K274" s="127"/>
      <c r="L274" s="130"/>
      <c r="M274" s="225"/>
    </row>
    <row r="275" spans="1:13" ht="40.5" x14ac:dyDescent="0.25">
      <c r="A275" s="140"/>
      <c r="B275" s="149"/>
      <c r="C275" s="144"/>
      <c r="D275" s="135"/>
      <c r="E275" s="50" t="s">
        <v>13</v>
      </c>
      <c r="F275" s="6">
        <v>355432</v>
      </c>
      <c r="G275" s="6">
        <v>355432</v>
      </c>
      <c r="H275" s="6">
        <v>355432</v>
      </c>
      <c r="I275" s="20">
        <f t="shared" ref="I275" si="100">G275/F275*100</f>
        <v>100</v>
      </c>
      <c r="J275" s="20">
        <f t="shared" si="97"/>
        <v>100</v>
      </c>
      <c r="K275" s="127"/>
      <c r="L275" s="130"/>
      <c r="M275" s="225"/>
    </row>
    <row r="276" spans="1:13" ht="48" customHeight="1" x14ac:dyDescent="0.25">
      <c r="A276" s="140"/>
      <c r="B276" s="149"/>
      <c r="C276" s="144"/>
      <c r="D276" s="136"/>
      <c r="E276" s="50" t="s">
        <v>14</v>
      </c>
      <c r="F276" s="6">
        <v>0</v>
      </c>
      <c r="G276" s="6">
        <v>0</v>
      </c>
      <c r="H276" s="6">
        <v>0</v>
      </c>
      <c r="I276" s="20">
        <v>0</v>
      </c>
      <c r="J276" s="20">
        <v>0</v>
      </c>
      <c r="K276" s="127"/>
      <c r="L276" s="130"/>
      <c r="M276" s="225"/>
    </row>
    <row r="277" spans="1:13" ht="21" customHeight="1" x14ac:dyDescent="0.25">
      <c r="A277" s="140" t="s">
        <v>183</v>
      </c>
      <c r="B277" s="149"/>
      <c r="C277" s="144"/>
      <c r="D277" s="134" t="s">
        <v>187</v>
      </c>
      <c r="E277" s="50" t="s">
        <v>11</v>
      </c>
      <c r="F277" s="6">
        <f>F279+F280</f>
        <v>31966.07</v>
      </c>
      <c r="G277" s="6">
        <f>G279+G280</f>
        <v>31966.07</v>
      </c>
      <c r="H277" s="6">
        <f>H279+H280</f>
        <v>31513.59</v>
      </c>
      <c r="I277" s="20">
        <f t="shared" ref="I277" si="101">G277/F277*100</f>
        <v>100</v>
      </c>
      <c r="J277" s="20">
        <f t="shared" si="97"/>
        <v>98.584499126730307</v>
      </c>
      <c r="K277" s="230"/>
      <c r="L277" s="127"/>
      <c r="M277" s="224"/>
    </row>
    <row r="278" spans="1:13" ht="20.25" x14ac:dyDescent="0.25">
      <c r="A278" s="140"/>
      <c r="B278" s="149"/>
      <c r="C278" s="144"/>
      <c r="D278" s="135"/>
      <c r="E278" s="50" t="s">
        <v>12</v>
      </c>
      <c r="F278" s="6"/>
      <c r="G278" s="6"/>
      <c r="H278" s="6"/>
      <c r="I278" s="20"/>
      <c r="J278" s="20"/>
      <c r="K278" s="127"/>
      <c r="L278" s="130"/>
      <c r="M278" s="225"/>
    </row>
    <row r="279" spans="1:13" ht="40.5" x14ac:dyDescent="0.25">
      <c r="A279" s="140"/>
      <c r="B279" s="149"/>
      <c r="C279" s="144"/>
      <c r="D279" s="135"/>
      <c r="E279" s="50" t="s">
        <v>13</v>
      </c>
      <c r="F279" s="6">
        <v>28081.1</v>
      </c>
      <c r="G279" s="6">
        <v>28081.1</v>
      </c>
      <c r="H279" s="6">
        <v>27683.62</v>
      </c>
      <c r="I279" s="20">
        <f t="shared" ref="I279:I281" si="102">G279/F279*100</f>
        <v>100</v>
      </c>
      <c r="J279" s="20">
        <f t="shared" si="97"/>
        <v>98.584528383859606</v>
      </c>
      <c r="K279" s="127"/>
      <c r="L279" s="130"/>
      <c r="M279" s="225"/>
    </row>
    <row r="280" spans="1:13" ht="48" customHeight="1" x14ac:dyDescent="0.25">
      <c r="A280" s="140"/>
      <c r="B280" s="149"/>
      <c r="C280" s="144"/>
      <c r="D280" s="136"/>
      <c r="E280" s="50" t="s">
        <v>14</v>
      </c>
      <c r="F280" s="6">
        <v>3884.97</v>
      </c>
      <c r="G280" s="6">
        <v>3884.97</v>
      </c>
      <c r="H280" s="6">
        <v>3829.97</v>
      </c>
      <c r="I280" s="20">
        <f t="shared" si="102"/>
        <v>100</v>
      </c>
      <c r="J280" s="20">
        <f t="shared" si="97"/>
        <v>98.584287652156902</v>
      </c>
      <c r="K280" s="127"/>
      <c r="L280" s="130"/>
      <c r="M280" s="225"/>
    </row>
    <row r="281" spans="1:13" ht="21" customHeight="1" x14ac:dyDescent="0.25">
      <c r="A281" s="140" t="s">
        <v>201</v>
      </c>
      <c r="B281" s="149"/>
      <c r="C281" s="144"/>
      <c r="D281" s="134" t="s">
        <v>291</v>
      </c>
      <c r="E281" s="50" t="s">
        <v>11</v>
      </c>
      <c r="F281" s="6">
        <f>F283+F284</f>
        <v>3073.6790000000001</v>
      </c>
      <c r="G281" s="6">
        <f>G283+G284</f>
        <v>3071.6868400000003</v>
      </c>
      <c r="H281" s="6">
        <f>H283+H284</f>
        <v>3069.2680299999997</v>
      </c>
      <c r="I281" s="20">
        <f t="shared" si="102"/>
        <v>99.93518646547021</v>
      </c>
      <c r="J281" s="20">
        <v>100</v>
      </c>
      <c r="K281" s="127"/>
      <c r="L281" s="127"/>
      <c r="M281" s="224"/>
    </row>
    <row r="282" spans="1:13" ht="20.25" x14ac:dyDescent="0.25">
      <c r="A282" s="140"/>
      <c r="B282" s="149"/>
      <c r="C282" s="144"/>
      <c r="D282" s="135"/>
      <c r="E282" s="50" t="s">
        <v>12</v>
      </c>
      <c r="F282" s="6"/>
      <c r="G282" s="6"/>
      <c r="H282" s="6"/>
      <c r="I282" s="20"/>
      <c r="J282" s="20"/>
      <c r="K282" s="127"/>
      <c r="L282" s="130"/>
      <c r="M282" s="225"/>
    </row>
    <row r="283" spans="1:13" ht="40.5" x14ac:dyDescent="0.25">
      <c r="A283" s="140"/>
      <c r="B283" s="149"/>
      <c r="C283" s="144"/>
      <c r="D283" s="135"/>
      <c r="E283" s="50" t="s">
        <v>13</v>
      </c>
      <c r="F283" s="88">
        <f>7+636.8</f>
        <v>643.79999999999995</v>
      </c>
      <c r="G283" s="88">
        <f>7+636.8</f>
        <v>643.79999999999995</v>
      </c>
      <c r="H283" s="88">
        <f>6.19994+637.50765</f>
        <v>643.70758999999998</v>
      </c>
      <c r="I283" s="20">
        <f t="shared" ref="I283:I284" si="103">G283/F283*100</f>
        <v>100</v>
      </c>
      <c r="J283" s="20">
        <f t="shared" si="97"/>
        <v>99.98564616340478</v>
      </c>
      <c r="K283" s="127"/>
      <c r="L283" s="130"/>
      <c r="M283" s="225"/>
    </row>
    <row r="284" spans="1:13" ht="48" customHeight="1" x14ac:dyDescent="0.25">
      <c r="A284" s="140"/>
      <c r="B284" s="149"/>
      <c r="C284" s="144"/>
      <c r="D284" s="136"/>
      <c r="E284" s="50" t="s">
        <v>14</v>
      </c>
      <c r="F284" s="88">
        <f>7.34+12.7+1050.739+1359.1</f>
        <v>2429.8789999999999</v>
      </c>
      <c r="G284" s="88">
        <f>5.70126+12.7+1050.38558+1359.1</f>
        <v>2427.8868400000001</v>
      </c>
      <c r="H284" s="88">
        <f>18.35101+2407.20943</f>
        <v>2425.5604399999997</v>
      </c>
      <c r="I284" s="20">
        <f t="shared" si="103"/>
        <v>99.918014024566659</v>
      </c>
      <c r="J284" s="20">
        <f t="shared" si="97"/>
        <v>99.904180048193666</v>
      </c>
      <c r="K284" s="127"/>
      <c r="L284" s="130"/>
      <c r="M284" s="225"/>
    </row>
    <row r="285" spans="1:13" ht="21" customHeight="1" x14ac:dyDescent="0.25">
      <c r="A285" s="140" t="s">
        <v>220</v>
      </c>
      <c r="B285" s="149"/>
      <c r="C285" s="144"/>
      <c r="D285" s="134" t="s">
        <v>363</v>
      </c>
      <c r="E285" s="50" t="s">
        <v>11</v>
      </c>
      <c r="F285" s="6">
        <f>F287+F288</f>
        <v>102036.56</v>
      </c>
      <c r="G285" s="6">
        <f>G287+G288</f>
        <v>102036.56</v>
      </c>
      <c r="H285" s="6">
        <f>H287+H288</f>
        <v>102036.56</v>
      </c>
      <c r="I285" s="20">
        <f t="shared" ref="I285" si="104">G285/F285*100</f>
        <v>100</v>
      </c>
      <c r="J285" s="20">
        <f t="shared" si="97"/>
        <v>100</v>
      </c>
      <c r="K285" s="230"/>
      <c r="L285" s="127"/>
      <c r="M285" s="224"/>
    </row>
    <row r="286" spans="1:13" ht="20.25" x14ac:dyDescent="0.25">
      <c r="A286" s="140"/>
      <c r="B286" s="149"/>
      <c r="C286" s="144"/>
      <c r="D286" s="135"/>
      <c r="E286" s="50" t="s">
        <v>12</v>
      </c>
      <c r="F286" s="6"/>
      <c r="G286" s="6"/>
      <c r="H286" s="6"/>
      <c r="I286" s="20"/>
      <c r="J286" s="20"/>
      <c r="K286" s="127"/>
      <c r="L286" s="130"/>
      <c r="M286" s="225"/>
    </row>
    <row r="287" spans="1:13" ht="40.5" x14ac:dyDescent="0.25">
      <c r="A287" s="140"/>
      <c r="B287" s="149"/>
      <c r="C287" s="144"/>
      <c r="D287" s="135"/>
      <c r="E287" s="50" t="s">
        <v>13</v>
      </c>
      <c r="F287" s="6">
        <v>96934.7</v>
      </c>
      <c r="G287" s="6">
        <v>96934.7</v>
      </c>
      <c r="H287" s="6">
        <v>96934.7</v>
      </c>
      <c r="I287" s="20">
        <f t="shared" ref="I287:I289" si="105">G287/F287*100</f>
        <v>100</v>
      </c>
      <c r="J287" s="20">
        <f t="shared" si="97"/>
        <v>100</v>
      </c>
      <c r="K287" s="127"/>
      <c r="L287" s="130"/>
      <c r="M287" s="225"/>
    </row>
    <row r="288" spans="1:13" ht="48" customHeight="1" x14ac:dyDescent="0.25">
      <c r="A288" s="140"/>
      <c r="B288" s="149"/>
      <c r="C288" s="144"/>
      <c r="D288" s="136"/>
      <c r="E288" s="50" t="s">
        <v>14</v>
      </c>
      <c r="F288" s="6">
        <v>5101.8599999999997</v>
      </c>
      <c r="G288" s="6">
        <v>5101.8599999999997</v>
      </c>
      <c r="H288" s="6">
        <v>5101.8599999999997</v>
      </c>
      <c r="I288" s="20">
        <f t="shared" si="105"/>
        <v>100</v>
      </c>
      <c r="J288" s="20">
        <f t="shared" si="97"/>
        <v>100</v>
      </c>
      <c r="K288" s="127"/>
      <c r="L288" s="130"/>
      <c r="M288" s="225"/>
    </row>
    <row r="289" spans="1:15" ht="21" customHeight="1" x14ac:dyDescent="0.25">
      <c r="A289" s="140" t="s">
        <v>319</v>
      </c>
      <c r="B289" s="149"/>
      <c r="C289" s="144"/>
      <c r="D289" s="134" t="s">
        <v>332</v>
      </c>
      <c r="E289" s="50" t="s">
        <v>11</v>
      </c>
      <c r="F289" s="6">
        <f>F291+F292</f>
        <v>825294.66999999993</v>
      </c>
      <c r="G289" s="6">
        <f>G291+G292</f>
        <v>825294.66999999993</v>
      </c>
      <c r="H289" s="6">
        <f>H291+H292</f>
        <v>825111.70900000003</v>
      </c>
      <c r="I289" s="20">
        <f t="shared" si="105"/>
        <v>100</v>
      </c>
      <c r="J289" s="20">
        <f t="shared" si="97"/>
        <v>99.977830827381936</v>
      </c>
      <c r="K289" s="127"/>
      <c r="L289" s="127"/>
      <c r="M289" s="224"/>
    </row>
    <row r="290" spans="1:15" ht="20.25" x14ac:dyDescent="0.25">
      <c r="A290" s="140"/>
      <c r="B290" s="149"/>
      <c r="C290" s="144"/>
      <c r="D290" s="135"/>
      <c r="E290" s="50" t="s">
        <v>12</v>
      </c>
      <c r="F290" s="6"/>
      <c r="G290" s="6"/>
      <c r="H290" s="6"/>
      <c r="I290" s="20"/>
      <c r="J290" s="20"/>
      <c r="K290" s="127"/>
      <c r="L290" s="130"/>
      <c r="M290" s="225"/>
    </row>
    <row r="291" spans="1:15" ht="40.5" x14ac:dyDescent="0.25">
      <c r="A291" s="140"/>
      <c r="B291" s="149"/>
      <c r="C291" s="144"/>
      <c r="D291" s="135"/>
      <c r="E291" s="50" t="s">
        <v>13</v>
      </c>
      <c r="F291" s="6">
        <v>171478.7</v>
      </c>
      <c r="G291" s="6">
        <v>171478.7</v>
      </c>
      <c r="H291" s="6">
        <v>171369.929</v>
      </c>
      <c r="I291" s="20">
        <f t="shared" ref="I291:I292" si="106">G291/F291*100</f>
        <v>100</v>
      </c>
      <c r="J291" s="20">
        <f t="shared" ref="J291:J292" si="107">H291/G291*100</f>
        <v>99.936568798340559</v>
      </c>
      <c r="K291" s="127"/>
      <c r="L291" s="130"/>
      <c r="M291" s="225"/>
    </row>
    <row r="292" spans="1:15" ht="48" customHeight="1" x14ac:dyDescent="0.25">
      <c r="A292" s="140"/>
      <c r="B292" s="149"/>
      <c r="C292" s="144"/>
      <c r="D292" s="136"/>
      <c r="E292" s="50" t="s">
        <v>14</v>
      </c>
      <c r="F292" s="6">
        <v>653815.97</v>
      </c>
      <c r="G292" s="6">
        <v>653815.97</v>
      </c>
      <c r="H292" s="6">
        <v>653741.78</v>
      </c>
      <c r="I292" s="20">
        <f t="shared" si="106"/>
        <v>100</v>
      </c>
      <c r="J292" s="20">
        <f t="shared" si="107"/>
        <v>99.988652770289491</v>
      </c>
      <c r="K292" s="127"/>
      <c r="L292" s="130"/>
      <c r="M292" s="225"/>
    </row>
    <row r="293" spans="1:15" s="57" customFormat="1" ht="23.25" customHeight="1" x14ac:dyDescent="0.25">
      <c r="A293" s="131" t="s">
        <v>40</v>
      </c>
      <c r="B293" s="242" t="s">
        <v>115</v>
      </c>
      <c r="C293" s="245"/>
      <c r="D293" s="215"/>
      <c r="E293" s="54" t="s">
        <v>11</v>
      </c>
      <c r="F293" s="67">
        <f>F295+F296</f>
        <v>2679440.9332400002</v>
      </c>
      <c r="G293" s="67">
        <f>G295+G296</f>
        <v>2679440.9332400002</v>
      </c>
      <c r="H293" s="67">
        <f>H295+H296</f>
        <v>2679440.9332400002</v>
      </c>
      <c r="I293" s="69">
        <f>G293/F293*100</f>
        <v>100</v>
      </c>
      <c r="J293" s="56">
        <f>H293/G293*100</f>
        <v>100</v>
      </c>
      <c r="K293" s="118" t="s">
        <v>216</v>
      </c>
      <c r="L293" s="238"/>
    </row>
    <row r="294" spans="1:15" s="57" customFormat="1" ht="24.75" customHeight="1" x14ac:dyDescent="0.25">
      <c r="A294" s="132"/>
      <c r="B294" s="243"/>
      <c r="C294" s="246"/>
      <c r="D294" s="216"/>
      <c r="E294" s="54" t="s">
        <v>12</v>
      </c>
      <c r="F294" s="67"/>
      <c r="G294" s="67"/>
      <c r="H294" s="67"/>
      <c r="I294" s="69"/>
      <c r="J294" s="56"/>
      <c r="K294" s="119"/>
      <c r="L294" s="239"/>
    </row>
    <row r="295" spans="1:15" s="57" customFormat="1" ht="43.5" customHeight="1" x14ac:dyDescent="0.25">
      <c r="A295" s="132"/>
      <c r="B295" s="243"/>
      <c r="C295" s="246"/>
      <c r="D295" s="216"/>
      <c r="E295" s="54" t="s">
        <v>13</v>
      </c>
      <c r="F295" s="67">
        <f>F300+F361+F365</f>
        <v>2553066.1</v>
      </c>
      <c r="G295" s="67">
        <f t="shared" ref="G295:H295" si="108">G300+G361+G365</f>
        <v>2553066.1</v>
      </c>
      <c r="H295" s="67">
        <f t="shared" si="108"/>
        <v>2553066.0997700002</v>
      </c>
      <c r="I295" s="69">
        <f t="shared" si="97"/>
        <v>100</v>
      </c>
      <c r="J295" s="56">
        <f t="shared" si="97"/>
        <v>99.999999990991228</v>
      </c>
      <c r="K295" s="119"/>
      <c r="L295" s="239"/>
      <c r="O295" s="59"/>
    </row>
    <row r="296" spans="1:15" s="57" customFormat="1" ht="75" customHeight="1" x14ac:dyDescent="0.25">
      <c r="A296" s="133"/>
      <c r="B296" s="244"/>
      <c r="C296" s="247"/>
      <c r="D296" s="217"/>
      <c r="E296" s="54" t="s">
        <v>14</v>
      </c>
      <c r="F296" s="67">
        <f>F301+F362+F366</f>
        <v>126374.83323999999</v>
      </c>
      <c r="G296" s="67">
        <f t="shared" ref="G296:H296" si="109">G301+G362+G366</f>
        <v>126374.83323999999</v>
      </c>
      <c r="H296" s="67">
        <f t="shared" si="109"/>
        <v>126374.83347</v>
      </c>
      <c r="I296" s="69">
        <f t="shared" si="97"/>
        <v>100</v>
      </c>
      <c r="J296" s="56">
        <f t="shared" si="97"/>
        <v>100.00000018199826</v>
      </c>
      <c r="K296" s="120"/>
      <c r="L296" s="240"/>
    </row>
    <row r="297" spans="1:15" ht="23.25" customHeight="1" x14ac:dyDescent="0.3">
      <c r="A297" s="104"/>
      <c r="B297" s="38" t="s">
        <v>12</v>
      </c>
      <c r="C297" s="40"/>
      <c r="D297" s="33"/>
      <c r="E297" s="50"/>
      <c r="F297" s="6"/>
      <c r="G297" s="6"/>
      <c r="H297" s="6" t="s">
        <v>74</v>
      </c>
      <c r="I297" s="20"/>
      <c r="J297" s="19"/>
      <c r="K297" s="2"/>
      <c r="L297" s="2"/>
    </row>
    <row r="298" spans="1:15" ht="20.25" x14ac:dyDescent="0.25">
      <c r="A298" s="155" t="s">
        <v>42</v>
      </c>
      <c r="B298" s="173"/>
      <c r="C298" s="151" t="s">
        <v>251</v>
      </c>
      <c r="D298" s="229"/>
      <c r="E298" s="50" t="s">
        <v>11</v>
      </c>
      <c r="F298" s="6">
        <f>F300+F301</f>
        <v>1810604.31421</v>
      </c>
      <c r="G298" s="6">
        <f>G300+G301</f>
        <v>1810604.31421</v>
      </c>
      <c r="H298" s="6">
        <f>H300+H301</f>
        <v>1810604.3142100002</v>
      </c>
      <c r="I298" s="20">
        <f>G298/F298*100</f>
        <v>100</v>
      </c>
      <c r="J298" s="27">
        <f>H298/G298*100</f>
        <v>100.00000000000003</v>
      </c>
      <c r="K298" s="173"/>
      <c r="L298" s="173"/>
    </row>
    <row r="299" spans="1:15" ht="20.25" x14ac:dyDescent="0.25">
      <c r="A299" s="155"/>
      <c r="B299" s="173"/>
      <c r="C299" s="151"/>
      <c r="D299" s="229"/>
      <c r="E299" s="50" t="s">
        <v>12</v>
      </c>
      <c r="F299" s="6"/>
      <c r="G299" s="6"/>
      <c r="H299" s="6"/>
      <c r="I299" s="20"/>
      <c r="J299" s="22"/>
      <c r="K299" s="173"/>
      <c r="L299" s="173"/>
    </row>
    <row r="300" spans="1:15" ht="43.5" customHeight="1" x14ac:dyDescent="0.25">
      <c r="A300" s="155"/>
      <c r="B300" s="173"/>
      <c r="C300" s="151"/>
      <c r="D300" s="229"/>
      <c r="E300" s="50" t="s">
        <v>41</v>
      </c>
      <c r="F300" s="6">
        <f>F305+F309+F313+F317+F321+F325+F329+F333+F337+F341+F345+F349++F357+F353</f>
        <v>1720074.1</v>
      </c>
      <c r="G300" s="6">
        <f>G305+G309+G313+G317+G321+G325+G329+G333+G337+G341+G345+G349+G353+G357</f>
        <v>1720074.1</v>
      </c>
      <c r="H300" s="6">
        <f t="shared" ref="G300:H301" si="110">H305+H309+H313+H317+H321+H325+H329+H333+H337+H341+H345+H349++H357+H353</f>
        <v>1720074.0997700002</v>
      </c>
      <c r="I300" s="20">
        <f>G300/F300*100</f>
        <v>100</v>
      </c>
      <c r="J300" s="27">
        <f>H300/G300*100</f>
        <v>99.999999986628481</v>
      </c>
      <c r="K300" s="173"/>
      <c r="L300" s="173"/>
    </row>
    <row r="301" spans="1:15" ht="42" customHeight="1" x14ac:dyDescent="0.25">
      <c r="A301" s="155"/>
      <c r="B301" s="173"/>
      <c r="C301" s="151"/>
      <c r="D301" s="229"/>
      <c r="E301" s="50" t="s">
        <v>14</v>
      </c>
      <c r="F301" s="6">
        <f>F306+F310+F314+F318+F322+F326+F330+F334+F338+F342+F346+F350++F358+F354</f>
        <v>90530.214209999991</v>
      </c>
      <c r="G301" s="6">
        <f t="shared" si="110"/>
        <v>90530.214209999991</v>
      </c>
      <c r="H301" s="6">
        <f t="shared" si="110"/>
        <v>90530.214439999996</v>
      </c>
      <c r="I301" s="20">
        <f>G301/F301*100</f>
        <v>100</v>
      </c>
      <c r="J301" s="27">
        <f>H301/G301*100</f>
        <v>100.00000025405885</v>
      </c>
      <c r="K301" s="173"/>
      <c r="L301" s="173"/>
    </row>
    <row r="302" spans="1:15" ht="19.5" customHeight="1" x14ac:dyDescent="0.3">
      <c r="A302" s="104"/>
      <c r="B302" s="35"/>
      <c r="C302" s="82" t="s">
        <v>12</v>
      </c>
      <c r="D302" s="17"/>
      <c r="E302" s="50"/>
      <c r="F302" s="6"/>
      <c r="G302" s="6"/>
      <c r="H302" s="6"/>
      <c r="I302" s="20"/>
      <c r="J302" s="22"/>
      <c r="K302" s="2"/>
      <c r="L302" s="2"/>
    </row>
    <row r="303" spans="1:15" ht="23.25" customHeight="1" x14ac:dyDescent="0.25">
      <c r="A303" s="128" t="s">
        <v>43</v>
      </c>
      <c r="B303" s="147"/>
      <c r="C303" s="144"/>
      <c r="D303" s="151" t="s">
        <v>252</v>
      </c>
      <c r="E303" s="50" t="s">
        <v>11</v>
      </c>
      <c r="F303" s="6">
        <f>F305+F306</f>
        <v>6128.5263200000009</v>
      </c>
      <c r="G303" s="6">
        <f>G305+G306</f>
        <v>6128.5263200000009</v>
      </c>
      <c r="H303" s="6">
        <f>H305+H306</f>
        <v>6128.5263200000009</v>
      </c>
      <c r="I303" s="20">
        <f>G303/F303*100</f>
        <v>100</v>
      </c>
      <c r="J303" s="20">
        <f>H303/G303*100</f>
        <v>100</v>
      </c>
      <c r="K303" s="145"/>
      <c r="L303" s="145"/>
    </row>
    <row r="304" spans="1:15" ht="22.5" customHeight="1" x14ac:dyDescent="0.25">
      <c r="A304" s="128"/>
      <c r="B304" s="147"/>
      <c r="C304" s="144"/>
      <c r="D304" s="151"/>
      <c r="E304" s="50" t="s">
        <v>12</v>
      </c>
      <c r="F304" s="6"/>
      <c r="G304" s="20"/>
      <c r="H304" s="20"/>
      <c r="I304" s="20"/>
      <c r="J304" s="22"/>
      <c r="K304" s="145"/>
      <c r="L304" s="145"/>
    </row>
    <row r="305" spans="1:12" ht="49.5" customHeight="1" x14ac:dyDescent="0.25">
      <c r="A305" s="128"/>
      <c r="B305" s="147"/>
      <c r="C305" s="144"/>
      <c r="D305" s="151"/>
      <c r="E305" s="50" t="s">
        <v>41</v>
      </c>
      <c r="F305" s="6">
        <v>5822.1</v>
      </c>
      <c r="G305" s="6">
        <v>5822.1</v>
      </c>
      <c r="H305" s="6">
        <v>5822.1</v>
      </c>
      <c r="I305" s="20">
        <f t="shared" ref="I305:J307" si="111">G305/F305*100</f>
        <v>100</v>
      </c>
      <c r="J305" s="27">
        <f t="shared" si="111"/>
        <v>100</v>
      </c>
      <c r="K305" s="145"/>
      <c r="L305" s="145"/>
    </row>
    <row r="306" spans="1:12" ht="71.25" customHeight="1" x14ac:dyDescent="0.25">
      <c r="A306" s="128"/>
      <c r="B306" s="147"/>
      <c r="C306" s="144"/>
      <c r="D306" s="151"/>
      <c r="E306" s="50" t="s">
        <v>14</v>
      </c>
      <c r="F306" s="6">
        <v>306.42632000000003</v>
      </c>
      <c r="G306" s="6">
        <v>306.42632000000003</v>
      </c>
      <c r="H306" s="6">
        <v>306.42632000000003</v>
      </c>
      <c r="I306" s="20">
        <f t="shared" si="111"/>
        <v>100</v>
      </c>
      <c r="J306" s="27">
        <f t="shared" si="111"/>
        <v>100</v>
      </c>
      <c r="K306" s="145"/>
      <c r="L306" s="145"/>
    </row>
    <row r="307" spans="1:12" ht="23.25" customHeight="1" x14ac:dyDescent="0.25">
      <c r="A307" s="128" t="s">
        <v>90</v>
      </c>
      <c r="B307" s="147"/>
      <c r="C307" s="144"/>
      <c r="D307" s="151" t="s">
        <v>364</v>
      </c>
      <c r="E307" s="50" t="s">
        <v>11</v>
      </c>
      <c r="F307" s="6">
        <f>F309+F310</f>
        <v>5705.7894699999997</v>
      </c>
      <c r="G307" s="6">
        <f>G309+G310</f>
        <v>5705.7894699999997</v>
      </c>
      <c r="H307" s="6">
        <f>H309+H310</f>
        <v>5705.7894699999997</v>
      </c>
      <c r="I307" s="20">
        <f t="shared" si="111"/>
        <v>100</v>
      </c>
      <c r="J307" s="27">
        <f t="shared" si="111"/>
        <v>100</v>
      </c>
      <c r="K307" s="145"/>
      <c r="L307" s="145"/>
    </row>
    <row r="308" spans="1:12" ht="22.5" customHeight="1" x14ac:dyDescent="0.25">
      <c r="A308" s="128"/>
      <c r="B308" s="147"/>
      <c r="C308" s="144"/>
      <c r="D308" s="151"/>
      <c r="E308" s="50" t="s">
        <v>12</v>
      </c>
      <c r="F308" s="6"/>
      <c r="G308" s="6"/>
      <c r="H308" s="6"/>
      <c r="I308" s="20"/>
      <c r="J308" s="22"/>
      <c r="K308" s="145"/>
      <c r="L308" s="145"/>
    </row>
    <row r="309" spans="1:12" ht="38.25" customHeight="1" x14ac:dyDescent="0.25">
      <c r="A309" s="128"/>
      <c r="B309" s="147"/>
      <c r="C309" s="144"/>
      <c r="D309" s="151"/>
      <c r="E309" s="50" t="s">
        <v>41</v>
      </c>
      <c r="F309" s="6">
        <v>5420.5</v>
      </c>
      <c r="G309" s="6">
        <v>5420.5</v>
      </c>
      <c r="H309" s="6">
        <v>5420.5</v>
      </c>
      <c r="I309" s="20">
        <f t="shared" ref="I309:J311" si="112">G309/F309*100</f>
        <v>100</v>
      </c>
      <c r="J309" s="27">
        <f t="shared" si="112"/>
        <v>100</v>
      </c>
      <c r="K309" s="145"/>
      <c r="L309" s="145"/>
    </row>
    <row r="310" spans="1:12" ht="45" customHeight="1" x14ac:dyDescent="0.25">
      <c r="A310" s="128"/>
      <c r="B310" s="147"/>
      <c r="C310" s="144"/>
      <c r="D310" s="151"/>
      <c r="E310" s="50" t="s">
        <v>14</v>
      </c>
      <c r="F310" s="6">
        <v>285.28946999999999</v>
      </c>
      <c r="G310" s="6">
        <v>285.28946999999999</v>
      </c>
      <c r="H310" s="6">
        <v>285.28946999999999</v>
      </c>
      <c r="I310" s="20">
        <f t="shared" si="112"/>
        <v>100</v>
      </c>
      <c r="J310" s="27">
        <f t="shared" si="112"/>
        <v>100</v>
      </c>
      <c r="K310" s="145"/>
      <c r="L310" s="145"/>
    </row>
    <row r="311" spans="1:12" ht="23.25" customHeight="1" x14ac:dyDescent="0.25">
      <c r="A311" s="128" t="s">
        <v>144</v>
      </c>
      <c r="B311" s="147"/>
      <c r="C311" s="144"/>
      <c r="D311" s="151" t="s">
        <v>253</v>
      </c>
      <c r="E311" s="50" t="s">
        <v>11</v>
      </c>
      <c r="F311" s="6">
        <f>F313+F314</f>
        <v>368421.05262999999</v>
      </c>
      <c r="G311" s="6">
        <f>G313+G314</f>
        <v>368421.05262999999</v>
      </c>
      <c r="H311" s="6">
        <f>H313+H314</f>
        <v>368421.05262999999</v>
      </c>
      <c r="I311" s="20">
        <f t="shared" si="112"/>
        <v>100</v>
      </c>
      <c r="J311" s="27">
        <f t="shared" si="112"/>
        <v>100</v>
      </c>
      <c r="K311" s="145"/>
      <c r="L311" s="145"/>
    </row>
    <row r="312" spans="1:12" ht="22.5" customHeight="1" x14ac:dyDescent="0.25">
      <c r="A312" s="128"/>
      <c r="B312" s="147"/>
      <c r="C312" s="144"/>
      <c r="D312" s="151"/>
      <c r="E312" s="50" t="s">
        <v>12</v>
      </c>
      <c r="F312" s="6"/>
      <c r="G312" s="6"/>
      <c r="H312" s="6"/>
      <c r="I312" s="20"/>
      <c r="J312" s="22"/>
      <c r="K312" s="145"/>
      <c r="L312" s="145"/>
    </row>
    <row r="313" spans="1:12" ht="42" customHeight="1" x14ac:dyDescent="0.25">
      <c r="A313" s="128"/>
      <c r="B313" s="147"/>
      <c r="C313" s="144"/>
      <c r="D313" s="151"/>
      <c r="E313" s="50" t="s">
        <v>41</v>
      </c>
      <c r="F313" s="6">
        <v>350000</v>
      </c>
      <c r="G313" s="6">
        <v>350000</v>
      </c>
      <c r="H313" s="6">
        <v>349999.99975999998</v>
      </c>
      <c r="I313" s="20">
        <f t="shared" ref="I313:J318" si="113">G313/F313*100</f>
        <v>100</v>
      </c>
      <c r="J313" s="27">
        <f t="shared" si="113"/>
        <v>99.999999931428562</v>
      </c>
      <c r="K313" s="145"/>
      <c r="L313" s="145"/>
    </row>
    <row r="314" spans="1:12" ht="45" customHeight="1" x14ac:dyDescent="0.25">
      <c r="A314" s="128"/>
      <c r="B314" s="147"/>
      <c r="C314" s="144"/>
      <c r="D314" s="151"/>
      <c r="E314" s="50" t="s">
        <v>14</v>
      </c>
      <c r="F314" s="6">
        <v>18421.052629999998</v>
      </c>
      <c r="G314" s="6">
        <v>18421.052629999998</v>
      </c>
      <c r="H314" s="6">
        <v>18421.05287</v>
      </c>
      <c r="I314" s="20">
        <f t="shared" si="113"/>
        <v>100</v>
      </c>
      <c r="J314" s="27">
        <f t="shared" si="113"/>
        <v>100.00000130285716</v>
      </c>
      <c r="K314" s="145"/>
      <c r="L314" s="145"/>
    </row>
    <row r="315" spans="1:12" ht="20.25" customHeight="1" x14ac:dyDescent="0.25">
      <c r="A315" s="128" t="s">
        <v>145</v>
      </c>
      <c r="B315" s="147"/>
      <c r="C315" s="144"/>
      <c r="D315" s="151" t="s">
        <v>365</v>
      </c>
      <c r="E315" s="50" t="s">
        <v>11</v>
      </c>
      <c r="F315" s="6">
        <f>F317+F318</f>
        <v>42105.263160000002</v>
      </c>
      <c r="G315" s="6">
        <f>G317+G318</f>
        <v>42105.263160000002</v>
      </c>
      <c r="H315" s="6">
        <f>H317+H318</f>
        <v>42105.263160000002</v>
      </c>
      <c r="I315" s="20">
        <f t="shared" si="113"/>
        <v>100</v>
      </c>
      <c r="J315" s="27">
        <f t="shared" si="113"/>
        <v>100</v>
      </c>
      <c r="K315" s="145"/>
      <c r="L315" s="145"/>
    </row>
    <row r="316" spans="1:12" ht="20.25" customHeight="1" x14ac:dyDescent="0.25">
      <c r="A316" s="128"/>
      <c r="B316" s="147"/>
      <c r="C316" s="144"/>
      <c r="D316" s="151"/>
      <c r="E316" s="50" t="s">
        <v>12</v>
      </c>
      <c r="F316" s="6"/>
      <c r="G316" s="6"/>
      <c r="H316" s="6"/>
      <c r="I316" s="20"/>
      <c r="J316" s="27"/>
      <c r="K316" s="145"/>
      <c r="L316" s="145"/>
    </row>
    <row r="317" spans="1:12" ht="41.25" customHeight="1" x14ac:dyDescent="0.25">
      <c r="A317" s="128"/>
      <c r="B317" s="147"/>
      <c r="C317" s="144"/>
      <c r="D317" s="151"/>
      <c r="E317" s="50" t="s">
        <v>41</v>
      </c>
      <c r="F317" s="5">
        <v>40000</v>
      </c>
      <c r="G317" s="5">
        <v>40000</v>
      </c>
      <c r="H317" s="5">
        <v>40000.000039999999</v>
      </c>
      <c r="I317" s="20">
        <f t="shared" ref="I317:J319" si="114">G317/F317*100</f>
        <v>100</v>
      </c>
      <c r="J317" s="27">
        <f t="shared" si="113"/>
        <v>100.00000010000001</v>
      </c>
      <c r="K317" s="145"/>
      <c r="L317" s="145"/>
    </row>
    <row r="318" spans="1:12" ht="191.25" customHeight="1" x14ac:dyDescent="0.25">
      <c r="A318" s="128"/>
      <c r="B318" s="147"/>
      <c r="C318" s="144"/>
      <c r="D318" s="151"/>
      <c r="E318" s="50" t="s">
        <v>14</v>
      </c>
      <c r="F318" s="5">
        <v>2105.26316</v>
      </c>
      <c r="G318" s="5">
        <v>2105.26316</v>
      </c>
      <c r="H318" s="5">
        <v>2105.2631200000001</v>
      </c>
      <c r="I318" s="20">
        <f t="shared" si="114"/>
        <v>100</v>
      </c>
      <c r="J318" s="27">
        <f t="shared" si="113"/>
        <v>99.999998100000013</v>
      </c>
      <c r="K318" s="145"/>
      <c r="L318" s="145"/>
    </row>
    <row r="319" spans="1:12" ht="20.25" customHeight="1" x14ac:dyDescent="0.25">
      <c r="A319" s="128" t="s">
        <v>146</v>
      </c>
      <c r="B319" s="147"/>
      <c r="C319" s="144"/>
      <c r="D319" s="151" t="s">
        <v>254</v>
      </c>
      <c r="E319" s="50" t="s">
        <v>11</v>
      </c>
      <c r="F319" s="6">
        <f>F321+F322</f>
        <v>202148.31578999999</v>
      </c>
      <c r="G319" s="6">
        <f>G321+G322</f>
        <v>202148.31578999999</v>
      </c>
      <c r="H319" s="6">
        <f>H321+H322</f>
        <v>202148.31578999999</v>
      </c>
      <c r="I319" s="20">
        <f t="shared" si="114"/>
        <v>100</v>
      </c>
      <c r="J319" s="27">
        <f t="shared" si="114"/>
        <v>100</v>
      </c>
      <c r="K319" s="145"/>
      <c r="L319" s="145"/>
    </row>
    <row r="320" spans="1:12" ht="20.25" customHeight="1" x14ac:dyDescent="0.25">
      <c r="A320" s="128"/>
      <c r="B320" s="147"/>
      <c r="C320" s="144"/>
      <c r="D320" s="151"/>
      <c r="E320" s="50" t="s">
        <v>12</v>
      </c>
      <c r="F320" s="6"/>
      <c r="G320" s="6"/>
      <c r="H320" s="6"/>
      <c r="I320" s="20"/>
      <c r="J320" s="22"/>
      <c r="K320" s="145"/>
      <c r="L320" s="145"/>
    </row>
    <row r="321" spans="1:12" ht="45.75" customHeight="1" x14ac:dyDescent="0.25">
      <c r="A321" s="128"/>
      <c r="B321" s="147"/>
      <c r="C321" s="144"/>
      <c r="D321" s="151"/>
      <c r="E321" s="50" t="s">
        <v>41</v>
      </c>
      <c r="F321" s="5">
        <v>192040.9</v>
      </c>
      <c r="G321" s="5">
        <v>192040.9</v>
      </c>
      <c r="H321" s="5">
        <v>192040.9</v>
      </c>
      <c r="I321" s="20">
        <f t="shared" ref="I321:J335" si="115">G321/F321*100</f>
        <v>100</v>
      </c>
      <c r="J321" s="27">
        <f t="shared" si="115"/>
        <v>100</v>
      </c>
      <c r="K321" s="145"/>
      <c r="L321" s="145"/>
    </row>
    <row r="322" spans="1:12" ht="42.75" customHeight="1" x14ac:dyDescent="0.25">
      <c r="A322" s="128"/>
      <c r="B322" s="147"/>
      <c r="C322" s="144"/>
      <c r="D322" s="151"/>
      <c r="E322" s="50" t="s">
        <v>14</v>
      </c>
      <c r="F322" s="5">
        <v>10107.415789999999</v>
      </c>
      <c r="G322" s="5">
        <v>10107.415789999999</v>
      </c>
      <c r="H322" s="5">
        <v>10107.415789999999</v>
      </c>
      <c r="I322" s="20">
        <f t="shared" si="115"/>
        <v>100</v>
      </c>
      <c r="J322" s="27">
        <f t="shared" si="115"/>
        <v>100</v>
      </c>
      <c r="K322" s="145"/>
      <c r="L322" s="145"/>
    </row>
    <row r="323" spans="1:12" ht="20.25" customHeight="1" x14ac:dyDescent="0.25">
      <c r="A323" s="128" t="s">
        <v>210</v>
      </c>
      <c r="B323" s="147"/>
      <c r="C323" s="144"/>
      <c r="D323" s="151" t="s">
        <v>389</v>
      </c>
      <c r="E323" s="50" t="s">
        <v>11</v>
      </c>
      <c r="F323" s="6">
        <f>F325+F326</f>
        <v>5684.2105199999996</v>
      </c>
      <c r="G323" s="6">
        <f>G325+G326</f>
        <v>5684.2105199999996</v>
      </c>
      <c r="H323" s="6">
        <f>H325+H326</f>
        <v>5684.2105199999996</v>
      </c>
      <c r="I323" s="20">
        <f t="shared" si="115"/>
        <v>100</v>
      </c>
      <c r="J323" s="27">
        <f t="shared" si="115"/>
        <v>100</v>
      </c>
      <c r="K323" s="145"/>
      <c r="L323" s="145"/>
    </row>
    <row r="324" spans="1:12" ht="20.25" customHeight="1" x14ac:dyDescent="0.25">
      <c r="A324" s="128"/>
      <c r="B324" s="147"/>
      <c r="C324" s="144"/>
      <c r="D324" s="151"/>
      <c r="E324" s="50" t="s">
        <v>12</v>
      </c>
      <c r="F324" s="6"/>
      <c r="G324" s="6"/>
      <c r="H324" s="6"/>
      <c r="I324" s="20"/>
      <c r="J324" s="27"/>
      <c r="K324" s="145"/>
      <c r="L324" s="145"/>
    </row>
    <row r="325" spans="1:12" ht="42.75" customHeight="1" x14ac:dyDescent="0.25">
      <c r="A325" s="128"/>
      <c r="B325" s="147"/>
      <c r="C325" s="144"/>
      <c r="D325" s="151"/>
      <c r="E325" s="50" t="s">
        <v>41</v>
      </c>
      <c r="F325" s="5">
        <v>5400</v>
      </c>
      <c r="G325" s="5">
        <v>5400</v>
      </c>
      <c r="H325" s="5">
        <v>5400</v>
      </c>
      <c r="I325" s="20">
        <f>G325/F325*100</f>
        <v>100</v>
      </c>
      <c r="J325" s="27">
        <f t="shared" si="115"/>
        <v>100</v>
      </c>
      <c r="K325" s="145"/>
      <c r="L325" s="145"/>
    </row>
    <row r="326" spans="1:12" ht="45" customHeight="1" x14ac:dyDescent="0.25">
      <c r="A326" s="128"/>
      <c r="B326" s="147"/>
      <c r="C326" s="144"/>
      <c r="D326" s="151"/>
      <c r="E326" s="50" t="s">
        <v>14</v>
      </c>
      <c r="F326" s="5">
        <v>284.21052000000003</v>
      </c>
      <c r="G326" s="5">
        <v>284.21052000000003</v>
      </c>
      <c r="H326" s="5">
        <v>284.21052000000003</v>
      </c>
      <c r="I326" s="20">
        <f>G326/F326*100</f>
        <v>100</v>
      </c>
      <c r="J326" s="27">
        <f t="shared" si="115"/>
        <v>100</v>
      </c>
      <c r="K326" s="145"/>
      <c r="L326" s="145"/>
    </row>
    <row r="327" spans="1:12" ht="20.25" customHeight="1" x14ac:dyDescent="0.25">
      <c r="A327" s="128" t="s">
        <v>211</v>
      </c>
      <c r="B327" s="147"/>
      <c r="C327" s="144"/>
      <c r="D327" s="151" t="s">
        <v>366</v>
      </c>
      <c r="E327" s="50" t="s">
        <v>11</v>
      </c>
      <c r="F327" s="6">
        <f>F329+F330</f>
        <v>405458.52631999995</v>
      </c>
      <c r="G327" s="6">
        <f>G329+G330</f>
        <v>405458.52631999995</v>
      </c>
      <c r="H327" s="6">
        <f>H329+H330</f>
        <v>405458.52631999995</v>
      </c>
      <c r="I327" s="20">
        <f>G327/F327*100</f>
        <v>100</v>
      </c>
      <c r="J327" s="27">
        <f t="shared" si="115"/>
        <v>100</v>
      </c>
      <c r="K327" s="145"/>
      <c r="L327" s="145"/>
    </row>
    <row r="328" spans="1:12" ht="20.25" customHeight="1" x14ac:dyDescent="0.25">
      <c r="A328" s="128"/>
      <c r="B328" s="147"/>
      <c r="C328" s="144"/>
      <c r="D328" s="151"/>
      <c r="E328" s="50" t="s">
        <v>12</v>
      </c>
      <c r="F328" s="6"/>
      <c r="G328" s="6"/>
      <c r="H328" s="6"/>
      <c r="I328" s="20"/>
      <c r="J328" s="27"/>
      <c r="K328" s="145"/>
      <c r="L328" s="145"/>
    </row>
    <row r="329" spans="1:12" ht="41.25" customHeight="1" x14ac:dyDescent="0.25">
      <c r="A329" s="128"/>
      <c r="B329" s="147"/>
      <c r="C329" s="144"/>
      <c r="D329" s="151"/>
      <c r="E329" s="50" t="s">
        <v>41</v>
      </c>
      <c r="F329" s="6">
        <v>385185.6</v>
      </c>
      <c r="G329" s="6">
        <v>385185.6</v>
      </c>
      <c r="H329" s="6">
        <v>385185.6</v>
      </c>
      <c r="I329" s="20">
        <f t="shared" ref="I329:I330" si="116">G329/F329*100</f>
        <v>100</v>
      </c>
      <c r="J329" s="27">
        <f t="shared" si="115"/>
        <v>100</v>
      </c>
      <c r="K329" s="145"/>
      <c r="L329" s="145"/>
    </row>
    <row r="330" spans="1:12" ht="97.5" customHeight="1" x14ac:dyDescent="0.25">
      <c r="A330" s="128"/>
      <c r="B330" s="147"/>
      <c r="C330" s="144"/>
      <c r="D330" s="151"/>
      <c r="E330" s="50" t="s">
        <v>14</v>
      </c>
      <c r="F330" s="6">
        <v>20272.926319999999</v>
      </c>
      <c r="G330" s="6">
        <v>20272.926319999999</v>
      </c>
      <c r="H330" s="6">
        <v>20272.926319999999</v>
      </c>
      <c r="I330" s="20">
        <f t="shared" si="116"/>
        <v>100</v>
      </c>
      <c r="J330" s="27">
        <f t="shared" si="115"/>
        <v>100</v>
      </c>
      <c r="K330" s="145"/>
      <c r="L330" s="145"/>
    </row>
    <row r="331" spans="1:12" ht="23.25" customHeight="1" x14ac:dyDescent="0.25">
      <c r="A331" s="128" t="s">
        <v>264</v>
      </c>
      <c r="B331" s="147"/>
      <c r="C331" s="144"/>
      <c r="D331" s="151" t="s">
        <v>255</v>
      </c>
      <c r="E331" s="50" t="s">
        <v>11</v>
      </c>
      <c r="F331" s="5">
        <f>F333+F334</f>
        <v>215782.39999999999</v>
      </c>
      <c r="G331" s="5">
        <f>G333+G334</f>
        <v>215782.39999999999</v>
      </c>
      <c r="H331" s="5">
        <f>H333+H334</f>
        <v>215782.39999999999</v>
      </c>
      <c r="I331" s="20">
        <f>G331/F331*100</f>
        <v>100</v>
      </c>
      <c r="J331" s="27">
        <f t="shared" si="115"/>
        <v>100</v>
      </c>
      <c r="K331" s="145"/>
      <c r="L331" s="145"/>
    </row>
    <row r="332" spans="1:12" ht="23.25" customHeight="1" x14ac:dyDescent="0.25">
      <c r="A332" s="128"/>
      <c r="B332" s="147"/>
      <c r="C332" s="144"/>
      <c r="D332" s="151"/>
      <c r="E332" s="50" t="s">
        <v>12</v>
      </c>
      <c r="F332" s="5"/>
      <c r="G332" s="6"/>
      <c r="H332" s="6"/>
      <c r="I332" s="20"/>
      <c r="J332" s="27"/>
      <c r="K332" s="145"/>
      <c r="L332" s="145"/>
    </row>
    <row r="333" spans="1:12" ht="43.5" customHeight="1" x14ac:dyDescent="0.25">
      <c r="A333" s="128"/>
      <c r="B333" s="147"/>
      <c r="C333" s="144"/>
      <c r="D333" s="151"/>
      <c r="E333" s="50" t="s">
        <v>41</v>
      </c>
      <c r="F333" s="5">
        <v>204993.28</v>
      </c>
      <c r="G333" s="5">
        <v>204993.28</v>
      </c>
      <c r="H333" s="5">
        <v>204993.28</v>
      </c>
      <c r="I333" s="20">
        <f>G333/F333*100</f>
        <v>100</v>
      </c>
      <c r="J333" s="27">
        <f t="shared" si="115"/>
        <v>100</v>
      </c>
      <c r="K333" s="145"/>
      <c r="L333" s="145"/>
    </row>
    <row r="334" spans="1:12" ht="45" customHeight="1" x14ac:dyDescent="0.25">
      <c r="A334" s="128"/>
      <c r="B334" s="147"/>
      <c r="C334" s="144"/>
      <c r="D334" s="151"/>
      <c r="E334" s="50" t="s">
        <v>14</v>
      </c>
      <c r="F334" s="5">
        <v>10789.12</v>
      </c>
      <c r="G334" s="5">
        <v>10789.12</v>
      </c>
      <c r="H334" s="5">
        <v>10789.12</v>
      </c>
      <c r="I334" s="20">
        <f>G334/F334*100</f>
        <v>100</v>
      </c>
      <c r="J334" s="27">
        <f t="shared" si="115"/>
        <v>100</v>
      </c>
      <c r="K334" s="145"/>
      <c r="L334" s="145"/>
    </row>
    <row r="335" spans="1:12" ht="23.25" customHeight="1" x14ac:dyDescent="0.25">
      <c r="A335" s="128" t="s">
        <v>265</v>
      </c>
      <c r="B335" s="147"/>
      <c r="C335" s="144"/>
      <c r="D335" s="151" t="s">
        <v>256</v>
      </c>
      <c r="E335" s="50" t="s">
        <v>11</v>
      </c>
      <c r="F335" s="5">
        <f>F337+F338</f>
        <v>23368.23</v>
      </c>
      <c r="G335" s="5">
        <f>G337+G338</f>
        <v>23368.23</v>
      </c>
      <c r="H335" s="5">
        <f>H337+H338</f>
        <v>23368.23</v>
      </c>
      <c r="I335" s="20">
        <f>G335/F335*100</f>
        <v>100</v>
      </c>
      <c r="J335" s="27">
        <f t="shared" si="115"/>
        <v>100</v>
      </c>
      <c r="K335" s="145"/>
      <c r="L335" s="145"/>
    </row>
    <row r="336" spans="1:12" ht="23.25" customHeight="1" x14ac:dyDescent="0.25">
      <c r="A336" s="128"/>
      <c r="B336" s="147"/>
      <c r="C336" s="144"/>
      <c r="D336" s="151"/>
      <c r="E336" s="50" t="s">
        <v>12</v>
      </c>
      <c r="F336" s="5"/>
      <c r="G336" s="6"/>
      <c r="H336" s="6"/>
      <c r="I336" s="20"/>
      <c r="J336" s="27"/>
      <c r="K336" s="145"/>
      <c r="L336" s="145"/>
    </row>
    <row r="337" spans="1:12" ht="43.5" customHeight="1" x14ac:dyDescent="0.25">
      <c r="A337" s="128"/>
      <c r="B337" s="147"/>
      <c r="C337" s="144"/>
      <c r="D337" s="151"/>
      <c r="E337" s="50" t="s">
        <v>41</v>
      </c>
      <c r="F337" s="5">
        <v>22199.82</v>
      </c>
      <c r="G337" s="5">
        <v>22199.82</v>
      </c>
      <c r="H337" s="5">
        <v>22199.82</v>
      </c>
      <c r="I337" s="20">
        <f>G337/F337*100</f>
        <v>100</v>
      </c>
      <c r="J337" s="27">
        <f t="shared" ref="J337:J342" si="117">H337/G337*100</f>
        <v>100</v>
      </c>
      <c r="K337" s="145"/>
      <c r="L337" s="145"/>
    </row>
    <row r="338" spans="1:12" ht="39.75" customHeight="1" x14ac:dyDescent="0.25">
      <c r="A338" s="128"/>
      <c r="B338" s="147"/>
      <c r="C338" s="144"/>
      <c r="D338" s="151"/>
      <c r="E338" s="50" t="s">
        <v>14</v>
      </c>
      <c r="F338" s="5">
        <v>1168.4100000000001</v>
      </c>
      <c r="G338" s="5">
        <v>1168.4100000000001</v>
      </c>
      <c r="H338" s="5">
        <v>1168.4100000000001</v>
      </c>
      <c r="I338" s="20">
        <f>G338/F338*100</f>
        <v>100</v>
      </c>
      <c r="J338" s="27">
        <f t="shared" si="117"/>
        <v>100</v>
      </c>
      <c r="K338" s="145"/>
      <c r="L338" s="145"/>
    </row>
    <row r="339" spans="1:12" ht="21.75" customHeight="1" x14ac:dyDescent="0.25">
      <c r="A339" s="262" t="s">
        <v>266</v>
      </c>
      <c r="B339" s="152"/>
      <c r="C339" s="174"/>
      <c r="D339" s="151" t="s">
        <v>257</v>
      </c>
      <c r="E339" s="50" t="s">
        <v>11</v>
      </c>
      <c r="F339" s="6">
        <f>F341+F342</f>
        <v>59678.947370000002</v>
      </c>
      <c r="G339" s="6">
        <f>G341+G342</f>
        <v>59678.947370000002</v>
      </c>
      <c r="H339" s="6">
        <f>H341+H342</f>
        <v>59678.947370000002</v>
      </c>
      <c r="I339" s="20">
        <f>G339/F339*100</f>
        <v>100</v>
      </c>
      <c r="J339" s="27">
        <f t="shared" si="117"/>
        <v>100</v>
      </c>
      <c r="K339" s="121"/>
      <c r="L339" s="286"/>
    </row>
    <row r="340" spans="1:12" ht="18.75" customHeight="1" x14ac:dyDescent="0.25">
      <c r="A340" s="262"/>
      <c r="B340" s="152"/>
      <c r="C340" s="174"/>
      <c r="D340" s="151"/>
      <c r="E340" s="50" t="s">
        <v>12</v>
      </c>
      <c r="F340" s="6"/>
      <c r="G340" s="20"/>
      <c r="H340" s="20"/>
      <c r="I340" s="20"/>
      <c r="J340" s="27"/>
      <c r="K340" s="121"/>
      <c r="L340" s="286"/>
    </row>
    <row r="341" spans="1:12" ht="41.25" customHeight="1" x14ac:dyDescent="0.25">
      <c r="A341" s="262"/>
      <c r="B341" s="152"/>
      <c r="C341" s="174"/>
      <c r="D341" s="151"/>
      <c r="E341" s="50" t="s">
        <v>41</v>
      </c>
      <c r="F341" s="6">
        <v>56695</v>
      </c>
      <c r="G341" s="6">
        <v>56695</v>
      </c>
      <c r="H341" s="6">
        <v>56695</v>
      </c>
      <c r="I341" s="20">
        <f>G341/F341*100</f>
        <v>100</v>
      </c>
      <c r="J341" s="27">
        <f t="shared" si="117"/>
        <v>100</v>
      </c>
      <c r="K341" s="121"/>
      <c r="L341" s="286"/>
    </row>
    <row r="342" spans="1:12" ht="141.75" customHeight="1" x14ac:dyDescent="0.25">
      <c r="A342" s="262"/>
      <c r="B342" s="152"/>
      <c r="C342" s="174"/>
      <c r="D342" s="151"/>
      <c r="E342" s="50" t="s">
        <v>14</v>
      </c>
      <c r="F342" s="6">
        <v>2983.9473700000003</v>
      </c>
      <c r="G342" s="6">
        <v>2983.9473700000003</v>
      </c>
      <c r="H342" s="6">
        <v>2983.9473700000003</v>
      </c>
      <c r="I342" s="20">
        <f>G342/F342*100</f>
        <v>100</v>
      </c>
      <c r="J342" s="27">
        <f t="shared" si="117"/>
        <v>100</v>
      </c>
      <c r="K342" s="121"/>
      <c r="L342" s="286"/>
    </row>
    <row r="343" spans="1:12" ht="18.75" customHeight="1" x14ac:dyDescent="0.25">
      <c r="A343" s="262" t="s">
        <v>267</v>
      </c>
      <c r="B343" s="303"/>
      <c r="C343" s="174"/>
      <c r="D343" s="189" t="s">
        <v>258</v>
      </c>
      <c r="E343" s="50" t="s">
        <v>11</v>
      </c>
      <c r="F343" s="6">
        <f>F345+F346</f>
        <v>209893.78947000002</v>
      </c>
      <c r="G343" s="6">
        <f>G345+G346</f>
        <v>209893.78947000002</v>
      </c>
      <c r="H343" s="6">
        <f>H345+H346</f>
        <v>209893.78947000002</v>
      </c>
      <c r="I343" s="20">
        <f>G343/F343*100</f>
        <v>100</v>
      </c>
      <c r="J343" s="27">
        <f>H343/G343*100</f>
        <v>100</v>
      </c>
      <c r="K343" s="302"/>
      <c r="L343" s="286"/>
    </row>
    <row r="344" spans="1:12" ht="20.25" x14ac:dyDescent="0.25">
      <c r="A344" s="262"/>
      <c r="B344" s="303"/>
      <c r="C344" s="174"/>
      <c r="D344" s="190"/>
      <c r="E344" s="50" t="s">
        <v>12</v>
      </c>
      <c r="F344" s="6"/>
      <c r="G344" s="6"/>
      <c r="H344" s="6"/>
      <c r="I344" s="20"/>
      <c r="J344" s="27"/>
      <c r="K344" s="302"/>
      <c r="L344" s="286"/>
    </row>
    <row r="345" spans="1:12" ht="40.5" x14ac:dyDescent="0.25">
      <c r="A345" s="262"/>
      <c r="B345" s="303"/>
      <c r="C345" s="174"/>
      <c r="D345" s="190"/>
      <c r="E345" s="50" t="s">
        <v>41</v>
      </c>
      <c r="F345" s="6">
        <v>199399.1</v>
      </c>
      <c r="G345" s="6">
        <v>199399.1</v>
      </c>
      <c r="H345" s="6">
        <v>199399.1</v>
      </c>
      <c r="I345" s="20">
        <f>G345/F345*100</f>
        <v>100</v>
      </c>
      <c r="J345" s="27">
        <f t="shared" ref="J345:J366" si="118">H345/G345*100</f>
        <v>100</v>
      </c>
      <c r="K345" s="302"/>
      <c r="L345" s="286"/>
    </row>
    <row r="346" spans="1:12" ht="42" customHeight="1" x14ac:dyDescent="0.25">
      <c r="A346" s="262"/>
      <c r="B346" s="303"/>
      <c r="C346" s="174"/>
      <c r="D346" s="191"/>
      <c r="E346" s="50" t="s">
        <v>14</v>
      </c>
      <c r="F346" s="6">
        <v>10494.689470000001</v>
      </c>
      <c r="G346" s="6">
        <v>10494.689470000001</v>
      </c>
      <c r="H346" s="6">
        <v>10494.689470000001</v>
      </c>
      <c r="I346" s="20">
        <f>G346/F346*100</f>
        <v>100</v>
      </c>
      <c r="J346" s="27">
        <f t="shared" si="118"/>
        <v>100</v>
      </c>
      <c r="K346" s="302"/>
      <c r="L346" s="286"/>
    </row>
    <row r="347" spans="1:12" ht="22.5" customHeight="1" x14ac:dyDescent="0.25">
      <c r="A347" s="262" t="s">
        <v>268</v>
      </c>
      <c r="B347" s="149"/>
      <c r="C347" s="205"/>
      <c r="D347" s="189" t="s">
        <v>259</v>
      </c>
      <c r="E347" s="50" t="s">
        <v>11</v>
      </c>
      <c r="F347" s="5">
        <f>F349+F350</f>
        <v>26125.578949999999</v>
      </c>
      <c r="G347" s="5">
        <f>G349+G350</f>
        <v>26125.578949999999</v>
      </c>
      <c r="H347" s="5">
        <f>H349+H350</f>
        <v>26125.578949999999</v>
      </c>
      <c r="I347" s="22">
        <f>G347/F347*100</f>
        <v>100</v>
      </c>
      <c r="J347" s="27">
        <f t="shared" si="118"/>
        <v>100</v>
      </c>
      <c r="K347" s="145"/>
      <c r="L347" s="145"/>
    </row>
    <row r="348" spans="1:12" ht="18.75" customHeight="1" x14ac:dyDescent="0.25">
      <c r="A348" s="262"/>
      <c r="B348" s="149"/>
      <c r="C348" s="206"/>
      <c r="D348" s="190"/>
      <c r="E348" s="50" t="s">
        <v>12</v>
      </c>
      <c r="F348" s="5"/>
      <c r="G348" s="5"/>
      <c r="H348" s="22"/>
      <c r="I348" s="22"/>
      <c r="J348" s="27"/>
      <c r="K348" s="145"/>
      <c r="L348" s="145"/>
    </row>
    <row r="349" spans="1:12" ht="39" customHeight="1" x14ac:dyDescent="0.25">
      <c r="A349" s="262"/>
      <c r="B349" s="149"/>
      <c r="C349" s="206"/>
      <c r="D349" s="190"/>
      <c r="E349" s="50" t="s">
        <v>41</v>
      </c>
      <c r="F349" s="5">
        <v>24819.3</v>
      </c>
      <c r="G349" s="5">
        <v>24819.3</v>
      </c>
      <c r="H349" s="5">
        <v>24819.29997</v>
      </c>
      <c r="I349" s="22">
        <f>G349/F349*100</f>
        <v>100</v>
      </c>
      <c r="J349" s="27">
        <f t="shared" si="118"/>
        <v>99.999999879126335</v>
      </c>
      <c r="K349" s="145"/>
      <c r="L349" s="145"/>
    </row>
    <row r="350" spans="1:12" ht="39.75" customHeight="1" x14ac:dyDescent="0.25">
      <c r="A350" s="262"/>
      <c r="B350" s="149"/>
      <c r="C350" s="207"/>
      <c r="D350" s="191"/>
      <c r="E350" s="50" t="s">
        <v>14</v>
      </c>
      <c r="F350" s="5">
        <v>1306.2789499999999</v>
      </c>
      <c r="G350" s="5">
        <v>1306.2789499999999</v>
      </c>
      <c r="H350" s="5">
        <v>1306.27898</v>
      </c>
      <c r="I350" s="22">
        <f>G350/F350*100</f>
        <v>100</v>
      </c>
      <c r="J350" s="27">
        <f t="shared" si="118"/>
        <v>100.00000229659982</v>
      </c>
      <c r="K350" s="145"/>
      <c r="L350" s="145"/>
    </row>
    <row r="351" spans="1:12" ht="22.5" customHeight="1" x14ac:dyDescent="0.25">
      <c r="A351" s="262" t="s">
        <v>269</v>
      </c>
      <c r="B351" s="149"/>
      <c r="C351" s="205"/>
      <c r="D351" s="189" t="s">
        <v>260</v>
      </c>
      <c r="E351" s="50" t="s">
        <v>11</v>
      </c>
      <c r="F351" s="5">
        <f>F353+F354</f>
        <v>49998.947370000002</v>
      </c>
      <c r="G351" s="5">
        <f>G353+G354</f>
        <v>49998.947370000002</v>
      </c>
      <c r="H351" s="5">
        <f>H353+H354</f>
        <v>49998.947370000002</v>
      </c>
      <c r="I351" s="22">
        <f>G351/F351*100</f>
        <v>100</v>
      </c>
      <c r="J351" s="27">
        <f t="shared" si="118"/>
        <v>100</v>
      </c>
      <c r="K351" s="145"/>
      <c r="L351" s="145"/>
    </row>
    <row r="352" spans="1:12" ht="18.75" customHeight="1" x14ac:dyDescent="0.25">
      <c r="A352" s="262"/>
      <c r="B352" s="149"/>
      <c r="C352" s="206"/>
      <c r="D352" s="190"/>
      <c r="E352" s="50" t="s">
        <v>12</v>
      </c>
      <c r="F352" s="5"/>
      <c r="G352" s="5"/>
      <c r="H352" s="22"/>
      <c r="I352" s="22"/>
      <c r="J352" s="22"/>
      <c r="K352" s="145"/>
      <c r="L352" s="145"/>
    </row>
    <row r="353" spans="1:12" ht="39" customHeight="1" x14ac:dyDescent="0.25">
      <c r="A353" s="262"/>
      <c r="B353" s="149"/>
      <c r="C353" s="206"/>
      <c r="D353" s="190"/>
      <c r="E353" s="50" t="s">
        <v>41</v>
      </c>
      <c r="F353" s="5">
        <v>47499</v>
      </c>
      <c r="G353" s="5">
        <v>47499</v>
      </c>
      <c r="H353" s="5">
        <v>47499</v>
      </c>
      <c r="I353" s="22">
        <f>G353/F353*100</f>
        <v>100</v>
      </c>
      <c r="J353" s="27">
        <f t="shared" si="118"/>
        <v>100</v>
      </c>
      <c r="K353" s="145"/>
      <c r="L353" s="145"/>
    </row>
    <row r="354" spans="1:12" ht="39.75" customHeight="1" x14ac:dyDescent="0.25">
      <c r="A354" s="262"/>
      <c r="B354" s="149"/>
      <c r="C354" s="207"/>
      <c r="D354" s="191"/>
      <c r="E354" s="50" t="s">
        <v>14</v>
      </c>
      <c r="F354" s="5">
        <v>2499.9473700000003</v>
      </c>
      <c r="G354" s="5">
        <v>2499.9473700000003</v>
      </c>
      <c r="H354" s="5">
        <v>2499.9473700000003</v>
      </c>
      <c r="I354" s="22">
        <f>G354/F354*100</f>
        <v>100</v>
      </c>
      <c r="J354" s="27">
        <f t="shared" si="118"/>
        <v>100</v>
      </c>
      <c r="K354" s="145"/>
      <c r="L354" s="145"/>
    </row>
    <row r="355" spans="1:12" ht="22.5" customHeight="1" x14ac:dyDescent="0.25">
      <c r="A355" s="262" t="s">
        <v>270</v>
      </c>
      <c r="B355" s="137"/>
      <c r="C355" s="137"/>
      <c r="D355" s="189" t="s">
        <v>261</v>
      </c>
      <c r="E355" s="50" t="s">
        <v>11</v>
      </c>
      <c r="F355" s="5">
        <f>F357+F358</f>
        <v>190104.73684</v>
      </c>
      <c r="G355" s="5">
        <f>G357+G358</f>
        <v>190104.73684</v>
      </c>
      <c r="H355" s="5">
        <f>H357+H358</f>
        <v>190104.73684</v>
      </c>
      <c r="I355" s="22">
        <f>G355/F355*100</f>
        <v>100</v>
      </c>
      <c r="J355" s="27">
        <f t="shared" si="118"/>
        <v>100</v>
      </c>
      <c r="K355" s="278"/>
      <c r="L355" s="213"/>
    </row>
    <row r="356" spans="1:12" ht="18.75" customHeight="1" x14ac:dyDescent="0.25">
      <c r="A356" s="262"/>
      <c r="B356" s="137"/>
      <c r="C356" s="137"/>
      <c r="D356" s="190"/>
      <c r="E356" s="50" t="s">
        <v>12</v>
      </c>
      <c r="F356" s="5"/>
      <c r="G356" s="5"/>
      <c r="H356" s="22"/>
      <c r="I356" s="22"/>
      <c r="J356" s="22"/>
      <c r="K356" s="279"/>
      <c r="L356" s="214"/>
    </row>
    <row r="357" spans="1:12" ht="45.75" customHeight="1" x14ac:dyDescent="0.25">
      <c r="A357" s="262"/>
      <c r="B357" s="137"/>
      <c r="C357" s="137"/>
      <c r="D357" s="190"/>
      <c r="E357" s="50" t="s">
        <v>41</v>
      </c>
      <c r="F357" s="5">
        <v>180599.5</v>
      </c>
      <c r="G357" s="5">
        <v>180599.5</v>
      </c>
      <c r="H357" s="5">
        <v>180599.5</v>
      </c>
      <c r="I357" s="22">
        <f>G357/F357*100</f>
        <v>100</v>
      </c>
      <c r="J357" s="27">
        <f t="shared" si="118"/>
        <v>100</v>
      </c>
      <c r="K357" s="279"/>
      <c r="L357" s="214"/>
    </row>
    <row r="358" spans="1:12" ht="42.75" customHeight="1" x14ac:dyDescent="0.25">
      <c r="A358" s="262"/>
      <c r="B358" s="137"/>
      <c r="C358" s="137"/>
      <c r="D358" s="191"/>
      <c r="E358" s="50" t="s">
        <v>14</v>
      </c>
      <c r="F358" s="5">
        <v>9505.2368399999996</v>
      </c>
      <c r="G358" s="5">
        <v>9505.2368399999996</v>
      </c>
      <c r="H358" s="5">
        <v>9505.2368399999996</v>
      </c>
      <c r="I358" s="22">
        <f>G358/F358*100</f>
        <v>100</v>
      </c>
      <c r="J358" s="27">
        <f t="shared" si="118"/>
        <v>100</v>
      </c>
      <c r="K358" s="280"/>
      <c r="L358" s="223"/>
    </row>
    <row r="359" spans="1:12" ht="22.5" customHeight="1" x14ac:dyDescent="0.25">
      <c r="A359" s="301" t="s">
        <v>145</v>
      </c>
      <c r="B359" s="137"/>
      <c r="C359" s="151" t="s">
        <v>262</v>
      </c>
      <c r="D359" s="137"/>
      <c r="E359" s="50" t="s">
        <v>11</v>
      </c>
      <c r="F359" s="5">
        <f>F361+F362</f>
        <v>678906.31599999999</v>
      </c>
      <c r="G359" s="5">
        <f>G361+G362</f>
        <v>678906.31599999999</v>
      </c>
      <c r="H359" s="5">
        <f>H361+H362</f>
        <v>678906.31599999999</v>
      </c>
      <c r="I359" s="22">
        <f>G359/F359*100</f>
        <v>100</v>
      </c>
      <c r="J359" s="27">
        <f t="shared" si="118"/>
        <v>100</v>
      </c>
      <c r="K359" s="194" t="s">
        <v>48</v>
      </c>
      <c r="L359" s="145"/>
    </row>
    <row r="360" spans="1:12" ht="18.75" customHeight="1" x14ac:dyDescent="0.25">
      <c r="A360" s="301"/>
      <c r="B360" s="137"/>
      <c r="C360" s="151"/>
      <c r="D360" s="137"/>
      <c r="E360" s="50" t="s">
        <v>12</v>
      </c>
      <c r="F360" s="5"/>
      <c r="G360" s="5"/>
      <c r="H360" s="22"/>
      <c r="I360" s="22"/>
      <c r="J360" s="27"/>
      <c r="K360" s="194"/>
      <c r="L360" s="145"/>
    </row>
    <row r="361" spans="1:12" ht="39" customHeight="1" x14ac:dyDescent="0.25">
      <c r="A361" s="301"/>
      <c r="B361" s="137"/>
      <c r="C361" s="151"/>
      <c r="D361" s="137"/>
      <c r="E361" s="50" t="s">
        <v>41</v>
      </c>
      <c r="F361" s="5">
        <v>644961</v>
      </c>
      <c r="G361" s="5">
        <v>644961</v>
      </c>
      <c r="H361" s="5">
        <v>644961</v>
      </c>
      <c r="I361" s="22">
        <f>G361/F361*100</f>
        <v>100</v>
      </c>
      <c r="J361" s="27">
        <f t="shared" si="118"/>
        <v>100</v>
      </c>
      <c r="K361" s="194"/>
      <c r="L361" s="145"/>
    </row>
    <row r="362" spans="1:12" ht="39.75" customHeight="1" x14ac:dyDescent="0.25">
      <c r="A362" s="301"/>
      <c r="B362" s="137"/>
      <c r="C362" s="151"/>
      <c r="D362" s="137"/>
      <c r="E362" s="50" t="s">
        <v>14</v>
      </c>
      <c r="F362" s="5">
        <v>33945.315999999999</v>
      </c>
      <c r="G362" s="5">
        <v>33945.315999999999</v>
      </c>
      <c r="H362" s="5">
        <v>33945.315999999999</v>
      </c>
      <c r="I362" s="22">
        <f>G362/F362*100</f>
        <v>100</v>
      </c>
      <c r="J362" s="27">
        <f t="shared" si="118"/>
        <v>100</v>
      </c>
      <c r="K362" s="194"/>
      <c r="L362" s="145"/>
    </row>
    <row r="363" spans="1:12" ht="22.5" customHeight="1" x14ac:dyDescent="0.25">
      <c r="A363" s="301" t="s">
        <v>146</v>
      </c>
      <c r="B363" s="137"/>
      <c r="C363" s="151" t="s">
        <v>263</v>
      </c>
      <c r="D363" s="137"/>
      <c r="E363" s="50" t="s">
        <v>11</v>
      </c>
      <c r="F363" s="5">
        <f>F365+F366</f>
        <v>189930.30303000001</v>
      </c>
      <c r="G363" s="5">
        <f>G365+G366</f>
        <v>189930.30303000001</v>
      </c>
      <c r="H363" s="5">
        <f>H365+H366</f>
        <v>189930.30303000001</v>
      </c>
      <c r="I363" s="22">
        <f>G363/F363*100</f>
        <v>100</v>
      </c>
      <c r="J363" s="27">
        <f t="shared" si="118"/>
        <v>100</v>
      </c>
      <c r="K363" s="194" t="s">
        <v>48</v>
      </c>
      <c r="L363" s="145"/>
    </row>
    <row r="364" spans="1:12" ht="18.75" customHeight="1" x14ac:dyDescent="0.25">
      <c r="A364" s="301"/>
      <c r="B364" s="137"/>
      <c r="C364" s="151"/>
      <c r="D364" s="137"/>
      <c r="E364" s="50" t="s">
        <v>12</v>
      </c>
      <c r="F364" s="5"/>
      <c r="G364" s="5"/>
      <c r="H364" s="22"/>
      <c r="I364" s="22"/>
      <c r="J364" s="27"/>
      <c r="K364" s="194"/>
      <c r="L364" s="145"/>
    </row>
    <row r="365" spans="1:12" ht="39" customHeight="1" x14ac:dyDescent="0.25">
      <c r="A365" s="301"/>
      <c r="B365" s="137"/>
      <c r="C365" s="151"/>
      <c r="D365" s="137"/>
      <c r="E365" s="50" t="s">
        <v>41</v>
      </c>
      <c r="F365" s="5">
        <v>188031</v>
      </c>
      <c r="G365" s="5">
        <v>188031</v>
      </c>
      <c r="H365" s="5">
        <v>188031</v>
      </c>
      <c r="I365" s="22">
        <f>G365/F365*100</f>
        <v>100</v>
      </c>
      <c r="J365" s="27">
        <f t="shared" si="118"/>
        <v>100</v>
      </c>
      <c r="K365" s="194"/>
      <c r="L365" s="145"/>
    </row>
    <row r="366" spans="1:12" ht="105" customHeight="1" x14ac:dyDescent="0.25">
      <c r="A366" s="301"/>
      <c r="B366" s="137"/>
      <c r="C366" s="151"/>
      <c r="D366" s="137"/>
      <c r="E366" s="50" t="s">
        <v>14</v>
      </c>
      <c r="F366" s="5">
        <v>1899.3030299999998</v>
      </c>
      <c r="G366" s="5">
        <v>1899.3030299999998</v>
      </c>
      <c r="H366" s="5">
        <v>1899.3030299999998</v>
      </c>
      <c r="I366" s="22">
        <f>G366/F366*100</f>
        <v>100</v>
      </c>
      <c r="J366" s="27">
        <f t="shared" si="118"/>
        <v>100</v>
      </c>
      <c r="K366" s="194"/>
      <c r="L366" s="145"/>
    </row>
    <row r="367" spans="1:12" s="57" customFormat="1" ht="25.5" customHeight="1" x14ac:dyDescent="0.25">
      <c r="A367" s="154" t="s">
        <v>111</v>
      </c>
      <c r="B367" s="114" t="s">
        <v>116</v>
      </c>
      <c r="C367" s="114" t="s">
        <v>188</v>
      </c>
      <c r="D367" s="160"/>
      <c r="E367" s="54" t="s">
        <v>11</v>
      </c>
      <c r="F367" s="67">
        <f>F369+F370</f>
        <v>200809.4</v>
      </c>
      <c r="G367" s="67">
        <f>G369+G370</f>
        <v>198338.49</v>
      </c>
      <c r="H367" s="67">
        <f>H369+H370</f>
        <v>198338.49</v>
      </c>
      <c r="I367" s="56">
        <f>G367/F367*100</f>
        <v>98.769524733403912</v>
      </c>
      <c r="J367" s="56">
        <f t="shared" ref="J367:J370" si="119">H367/G367*100</f>
        <v>100</v>
      </c>
      <c r="K367" s="126" t="s">
        <v>217</v>
      </c>
      <c r="L367" s="192"/>
    </row>
    <row r="368" spans="1:12" s="57" customFormat="1" ht="20.25" customHeight="1" x14ac:dyDescent="0.25">
      <c r="A368" s="154"/>
      <c r="B368" s="114"/>
      <c r="C368" s="114"/>
      <c r="D368" s="160"/>
      <c r="E368" s="54" t="s">
        <v>12</v>
      </c>
      <c r="F368" s="67"/>
      <c r="G368" s="58"/>
      <c r="H368" s="56"/>
      <c r="I368" s="56"/>
      <c r="J368" s="56"/>
      <c r="K368" s="126"/>
      <c r="L368" s="192"/>
    </row>
    <row r="369" spans="1:12" s="57" customFormat="1" ht="37.5" customHeight="1" x14ac:dyDescent="0.25">
      <c r="A369" s="154"/>
      <c r="B369" s="114"/>
      <c r="C369" s="114"/>
      <c r="D369" s="160"/>
      <c r="E369" s="54" t="s">
        <v>13</v>
      </c>
      <c r="F369" s="67">
        <f>F374+F378+F382+F386+F390+F394</f>
        <v>198801.3</v>
      </c>
      <c r="G369" s="67">
        <f t="shared" ref="G369:H369" si="120">G374+G378+G382+G386+G390+G394</f>
        <v>196355.09999999998</v>
      </c>
      <c r="H369" s="67">
        <f t="shared" si="120"/>
        <v>196355.09999999998</v>
      </c>
      <c r="I369" s="56">
        <f>G369/F369*100</f>
        <v>98.769525148980406</v>
      </c>
      <c r="J369" s="56">
        <f>H369/G369*100</f>
        <v>100</v>
      </c>
      <c r="K369" s="126"/>
      <c r="L369" s="192"/>
    </row>
    <row r="370" spans="1:12" s="57" customFormat="1" ht="63" customHeight="1" x14ac:dyDescent="0.25">
      <c r="A370" s="154"/>
      <c r="B370" s="114"/>
      <c r="C370" s="114"/>
      <c r="D370" s="160"/>
      <c r="E370" s="54" t="s">
        <v>14</v>
      </c>
      <c r="F370" s="67">
        <f>F375+F379+F383+F387+F391+F395</f>
        <v>2008.1</v>
      </c>
      <c r="G370" s="67">
        <f t="shared" ref="G370:H370" si="121">G375+G379+G383+G387+G391+G395</f>
        <v>1983.3899999999999</v>
      </c>
      <c r="H370" s="67">
        <f t="shared" si="121"/>
        <v>1983.3899999999999</v>
      </c>
      <c r="I370" s="56">
        <f>G370/F370*100</f>
        <v>98.769483591454616</v>
      </c>
      <c r="J370" s="56">
        <f t="shared" si="119"/>
        <v>100</v>
      </c>
      <c r="K370" s="126"/>
      <c r="L370" s="192"/>
    </row>
    <row r="371" spans="1:12" ht="22.5" customHeight="1" x14ac:dyDescent="0.3">
      <c r="A371" s="104"/>
      <c r="B371" s="38"/>
      <c r="C371" s="82" t="s">
        <v>12</v>
      </c>
      <c r="D371" s="39"/>
      <c r="E371" s="1"/>
      <c r="F371" s="18"/>
      <c r="G371" s="107"/>
      <c r="H371" s="107"/>
      <c r="I371" s="19"/>
      <c r="J371" s="19"/>
      <c r="K371" s="2"/>
      <c r="L371" s="2"/>
    </row>
    <row r="372" spans="1:12" ht="25.5" customHeight="1" x14ac:dyDescent="0.25">
      <c r="A372" s="128" t="s">
        <v>49</v>
      </c>
      <c r="B372" s="141"/>
      <c r="C372" s="174"/>
      <c r="D372" s="151" t="s">
        <v>117</v>
      </c>
      <c r="E372" s="50" t="s">
        <v>11</v>
      </c>
      <c r="F372" s="6">
        <f>F374+F375</f>
        <v>33604.239999999998</v>
      </c>
      <c r="G372" s="6">
        <f>G374+G375</f>
        <v>33604.239999999998</v>
      </c>
      <c r="H372" s="20">
        <f>H374+H375</f>
        <v>33604.239999999998</v>
      </c>
      <c r="I372" s="20">
        <f>G372/F372*100</f>
        <v>100</v>
      </c>
      <c r="J372" s="20">
        <f t="shared" ref="J372" si="122">H372/G372*100</f>
        <v>100</v>
      </c>
      <c r="K372" s="145"/>
      <c r="L372" s="145"/>
    </row>
    <row r="373" spans="1:12" ht="25.5" customHeight="1" x14ac:dyDescent="0.25">
      <c r="A373" s="128"/>
      <c r="B373" s="141"/>
      <c r="C373" s="174"/>
      <c r="D373" s="151"/>
      <c r="E373" s="50" t="s">
        <v>12</v>
      </c>
      <c r="F373" s="6"/>
      <c r="G373" s="5"/>
      <c r="H373" s="22"/>
      <c r="I373" s="20"/>
      <c r="J373" s="22"/>
      <c r="K373" s="145"/>
      <c r="L373" s="145"/>
    </row>
    <row r="374" spans="1:12" ht="41.25" customHeight="1" x14ac:dyDescent="0.25">
      <c r="A374" s="128"/>
      <c r="B374" s="141"/>
      <c r="C374" s="174"/>
      <c r="D374" s="151"/>
      <c r="E374" s="50" t="s">
        <v>41</v>
      </c>
      <c r="F374" s="6">
        <v>33268.199999999997</v>
      </c>
      <c r="G374" s="6">
        <v>33268.199999999997</v>
      </c>
      <c r="H374" s="6">
        <v>33268.199999999997</v>
      </c>
      <c r="I374" s="20">
        <f>G374/F374*100</f>
        <v>100</v>
      </c>
      <c r="J374" s="20">
        <f t="shared" ref="J374:J375" si="123">H374/G374*100</f>
        <v>100</v>
      </c>
      <c r="K374" s="145"/>
      <c r="L374" s="145"/>
    </row>
    <row r="375" spans="1:12" ht="47.25" customHeight="1" x14ac:dyDescent="0.25">
      <c r="A375" s="128"/>
      <c r="B375" s="141"/>
      <c r="C375" s="174"/>
      <c r="D375" s="151"/>
      <c r="E375" s="50" t="s">
        <v>14</v>
      </c>
      <c r="F375" s="6">
        <v>336.04</v>
      </c>
      <c r="G375" s="6">
        <v>336.04</v>
      </c>
      <c r="H375" s="6">
        <v>336.04</v>
      </c>
      <c r="I375" s="20">
        <f>G375/F375*100</f>
        <v>100</v>
      </c>
      <c r="J375" s="20">
        <f t="shared" si="123"/>
        <v>100</v>
      </c>
      <c r="K375" s="145"/>
      <c r="L375" s="145"/>
    </row>
    <row r="376" spans="1:12" ht="25.5" customHeight="1" x14ac:dyDescent="0.25">
      <c r="A376" s="128" t="s">
        <v>50</v>
      </c>
      <c r="B376" s="141"/>
      <c r="C376" s="174"/>
      <c r="D376" s="151" t="s">
        <v>367</v>
      </c>
      <c r="E376" s="50" t="s">
        <v>11</v>
      </c>
      <c r="F376" s="6">
        <f>F378+F379</f>
        <v>26256.67</v>
      </c>
      <c r="G376" s="6">
        <f>G378+G379</f>
        <v>26256.67</v>
      </c>
      <c r="H376" s="20">
        <f>H378+H379</f>
        <v>26256.67</v>
      </c>
      <c r="I376" s="20">
        <f>G376/F376*100</f>
        <v>100</v>
      </c>
      <c r="J376" s="20">
        <f t="shared" ref="J376" si="124">H376/G376*100</f>
        <v>100</v>
      </c>
      <c r="K376" s="145"/>
      <c r="L376" s="145"/>
    </row>
    <row r="377" spans="1:12" ht="25.5" customHeight="1" x14ac:dyDescent="0.25">
      <c r="A377" s="128"/>
      <c r="B377" s="141"/>
      <c r="C377" s="174"/>
      <c r="D377" s="151"/>
      <c r="E377" s="50" t="s">
        <v>12</v>
      </c>
      <c r="F377" s="6"/>
      <c r="G377" s="5"/>
      <c r="H377" s="22"/>
      <c r="I377" s="20"/>
      <c r="J377" s="22"/>
      <c r="K377" s="145"/>
      <c r="L377" s="145"/>
    </row>
    <row r="378" spans="1:12" ht="41.25" customHeight="1" x14ac:dyDescent="0.25">
      <c r="A378" s="128"/>
      <c r="B378" s="141"/>
      <c r="C378" s="174"/>
      <c r="D378" s="151"/>
      <c r="E378" s="50" t="s">
        <v>41</v>
      </c>
      <c r="F378" s="6">
        <v>25994.1</v>
      </c>
      <c r="G378" s="6">
        <v>25994.1</v>
      </c>
      <c r="H378" s="6">
        <v>25994.1</v>
      </c>
      <c r="I378" s="20">
        <f>G378/F378*100</f>
        <v>100</v>
      </c>
      <c r="J378" s="20">
        <f t="shared" ref="J378:J379" si="125">H378/G378*100</f>
        <v>100</v>
      </c>
      <c r="K378" s="145"/>
      <c r="L378" s="145"/>
    </row>
    <row r="379" spans="1:12" ht="39" customHeight="1" x14ac:dyDescent="0.25">
      <c r="A379" s="128"/>
      <c r="B379" s="141"/>
      <c r="C379" s="174"/>
      <c r="D379" s="151"/>
      <c r="E379" s="50" t="s">
        <v>14</v>
      </c>
      <c r="F379" s="6">
        <v>262.57</v>
      </c>
      <c r="G379" s="6">
        <v>262.57</v>
      </c>
      <c r="H379" s="6">
        <v>262.57</v>
      </c>
      <c r="I379" s="20">
        <f>G379/F379*100</f>
        <v>100</v>
      </c>
      <c r="J379" s="20">
        <f t="shared" si="125"/>
        <v>100</v>
      </c>
      <c r="K379" s="145"/>
      <c r="L379" s="145"/>
    </row>
    <row r="380" spans="1:12" ht="19.5" customHeight="1" x14ac:dyDescent="0.25">
      <c r="A380" s="128" t="s">
        <v>51</v>
      </c>
      <c r="B380" s="141"/>
      <c r="C380" s="174"/>
      <c r="D380" s="151" t="s">
        <v>105</v>
      </c>
      <c r="E380" s="50" t="s">
        <v>11</v>
      </c>
      <c r="F380" s="6">
        <f>F382+F383</f>
        <v>0</v>
      </c>
      <c r="G380" s="6">
        <f>G382+G383</f>
        <v>0</v>
      </c>
      <c r="H380" s="20">
        <f>H382+H383</f>
        <v>0</v>
      </c>
      <c r="I380" s="20">
        <v>0</v>
      </c>
      <c r="J380" s="20">
        <v>0</v>
      </c>
      <c r="K380" s="145"/>
      <c r="L380" s="145"/>
    </row>
    <row r="381" spans="1:12" ht="19.5" customHeight="1" x14ac:dyDescent="0.25">
      <c r="A381" s="128"/>
      <c r="B381" s="141"/>
      <c r="C381" s="174"/>
      <c r="D381" s="151"/>
      <c r="E381" s="50" t="s">
        <v>12</v>
      </c>
      <c r="F381" s="6"/>
      <c r="G381" s="5"/>
      <c r="H381" s="22"/>
      <c r="I381" s="20"/>
      <c r="J381" s="22"/>
      <c r="K381" s="145"/>
      <c r="L381" s="145"/>
    </row>
    <row r="382" spans="1:12" ht="39.75" customHeight="1" x14ac:dyDescent="0.25">
      <c r="A382" s="128"/>
      <c r="B382" s="141"/>
      <c r="C382" s="174"/>
      <c r="D382" s="151"/>
      <c r="E382" s="50" t="s">
        <v>41</v>
      </c>
      <c r="F382" s="6">
        <v>0</v>
      </c>
      <c r="G382" s="6">
        <v>0</v>
      </c>
      <c r="H382" s="6">
        <v>0</v>
      </c>
      <c r="I382" s="20">
        <v>0</v>
      </c>
      <c r="J382" s="20">
        <v>0</v>
      </c>
      <c r="K382" s="145"/>
      <c r="L382" s="145"/>
    </row>
    <row r="383" spans="1:12" ht="39" customHeight="1" x14ac:dyDescent="0.25">
      <c r="A383" s="128"/>
      <c r="B383" s="141"/>
      <c r="C383" s="174"/>
      <c r="D383" s="151"/>
      <c r="E383" s="50" t="s">
        <v>14</v>
      </c>
      <c r="F383" s="6">
        <v>0</v>
      </c>
      <c r="G383" s="6">
        <v>0</v>
      </c>
      <c r="H383" s="6">
        <v>0</v>
      </c>
      <c r="I383" s="20">
        <v>0</v>
      </c>
      <c r="J383" s="20">
        <v>0</v>
      </c>
      <c r="K383" s="145"/>
      <c r="L383" s="145"/>
    </row>
    <row r="384" spans="1:12" ht="25.5" customHeight="1" x14ac:dyDescent="0.25">
      <c r="A384" s="128" t="s">
        <v>52</v>
      </c>
      <c r="B384" s="141"/>
      <c r="C384" s="174"/>
      <c r="D384" s="151" t="s">
        <v>106</v>
      </c>
      <c r="E384" s="50" t="s">
        <v>11</v>
      </c>
      <c r="F384" s="6">
        <f>F386+F387</f>
        <v>78869.7</v>
      </c>
      <c r="G384" s="6">
        <f>G386+G387</f>
        <v>78869.7</v>
      </c>
      <c r="H384" s="20">
        <f>H386+H387</f>
        <v>78869.7</v>
      </c>
      <c r="I384" s="20">
        <f>G384/F384*100</f>
        <v>100</v>
      </c>
      <c r="J384" s="20">
        <f t="shared" ref="J384" si="126">H384/G384*100</f>
        <v>100</v>
      </c>
      <c r="K384" s="145"/>
      <c r="L384" s="145"/>
    </row>
    <row r="385" spans="1:12" ht="25.5" customHeight="1" x14ac:dyDescent="0.25">
      <c r="A385" s="128"/>
      <c r="B385" s="141"/>
      <c r="C385" s="174"/>
      <c r="D385" s="151"/>
      <c r="E385" s="50" t="s">
        <v>12</v>
      </c>
      <c r="F385" s="6"/>
      <c r="G385" s="5"/>
      <c r="H385" s="22"/>
      <c r="I385" s="20"/>
      <c r="J385" s="22"/>
      <c r="K385" s="145"/>
      <c r="L385" s="145"/>
    </row>
    <row r="386" spans="1:12" ht="36.75" customHeight="1" x14ac:dyDescent="0.25">
      <c r="A386" s="128"/>
      <c r="B386" s="141"/>
      <c r="C386" s="174"/>
      <c r="D386" s="151"/>
      <c r="E386" s="50" t="s">
        <v>41</v>
      </c>
      <c r="F386" s="6">
        <v>78081</v>
      </c>
      <c r="G386" s="6">
        <v>78081</v>
      </c>
      <c r="H386" s="6">
        <v>78081</v>
      </c>
      <c r="I386" s="20">
        <f>G386/F386*100</f>
        <v>100</v>
      </c>
      <c r="J386" s="20">
        <f t="shared" ref="J386:J387" si="127">H386/G386*100</f>
        <v>100</v>
      </c>
      <c r="K386" s="145"/>
      <c r="L386" s="145"/>
    </row>
    <row r="387" spans="1:12" ht="39" customHeight="1" x14ac:dyDescent="0.25">
      <c r="A387" s="128"/>
      <c r="B387" s="141"/>
      <c r="C387" s="174"/>
      <c r="D387" s="151"/>
      <c r="E387" s="50" t="s">
        <v>14</v>
      </c>
      <c r="F387" s="6">
        <v>788.7</v>
      </c>
      <c r="G387" s="6">
        <v>788.7</v>
      </c>
      <c r="H387" s="6">
        <v>788.7</v>
      </c>
      <c r="I387" s="20">
        <f>G387/F387*100</f>
        <v>100</v>
      </c>
      <c r="J387" s="20">
        <f t="shared" si="127"/>
        <v>100</v>
      </c>
      <c r="K387" s="145"/>
      <c r="L387" s="145"/>
    </row>
    <row r="388" spans="1:12" ht="25.5" customHeight="1" x14ac:dyDescent="0.25">
      <c r="A388" s="128" t="s">
        <v>53</v>
      </c>
      <c r="B388" s="141"/>
      <c r="C388" s="174"/>
      <c r="D388" s="151" t="s">
        <v>118</v>
      </c>
      <c r="E388" s="50" t="s">
        <v>11</v>
      </c>
      <c r="F388" s="6">
        <f>F390+F391</f>
        <v>2470.91</v>
      </c>
      <c r="G388" s="6">
        <f>G390+G391</f>
        <v>0</v>
      </c>
      <c r="H388" s="20">
        <f>H390+H391</f>
        <v>0</v>
      </c>
      <c r="I388" s="22">
        <f>G388/F388*100</f>
        <v>0</v>
      </c>
      <c r="J388" s="20">
        <v>0</v>
      </c>
      <c r="K388" s="145"/>
      <c r="L388" s="145"/>
    </row>
    <row r="389" spans="1:12" ht="25.5" customHeight="1" x14ac:dyDescent="0.25">
      <c r="A389" s="128"/>
      <c r="B389" s="141"/>
      <c r="C389" s="174"/>
      <c r="D389" s="151"/>
      <c r="E389" s="50" t="s">
        <v>12</v>
      </c>
      <c r="F389" s="6"/>
      <c r="G389" s="5"/>
      <c r="H389" s="22"/>
      <c r="I389" s="22"/>
      <c r="J389" s="22">
        <v>0</v>
      </c>
      <c r="K389" s="145"/>
      <c r="L389" s="145"/>
    </row>
    <row r="390" spans="1:12" ht="40.5" customHeight="1" x14ac:dyDescent="0.25">
      <c r="A390" s="128"/>
      <c r="B390" s="141"/>
      <c r="C390" s="174"/>
      <c r="D390" s="151"/>
      <c r="E390" s="50" t="s">
        <v>41</v>
      </c>
      <c r="F390" s="6">
        <v>2446.1999999999998</v>
      </c>
      <c r="G390" s="6">
        <v>0</v>
      </c>
      <c r="H390" s="6">
        <v>0</v>
      </c>
      <c r="I390" s="22">
        <f>G390/F390*100</f>
        <v>0</v>
      </c>
      <c r="J390" s="20">
        <v>0</v>
      </c>
      <c r="K390" s="145"/>
      <c r="L390" s="145"/>
    </row>
    <row r="391" spans="1:12" ht="48.75" customHeight="1" x14ac:dyDescent="0.25">
      <c r="A391" s="128"/>
      <c r="B391" s="141"/>
      <c r="C391" s="174"/>
      <c r="D391" s="151"/>
      <c r="E391" s="50" t="s">
        <v>14</v>
      </c>
      <c r="F391" s="6">
        <v>24.71</v>
      </c>
      <c r="G391" s="6">
        <v>0</v>
      </c>
      <c r="H391" s="6">
        <v>0</v>
      </c>
      <c r="I391" s="22">
        <f>G391/F391*100</f>
        <v>0</v>
      </c>
      <c r="J391" s="20">
        <v>0</v>
      </c>
      <c r="K391" s="145"/>
      <c r="L391" s="145"/>
    </row>
    <row r="392" spans="1:12" ht="25.5" customHeight="1" x14ac:dyDescent="0.25">
      <c r="A392" s="122" t="s">
        <v>91</v>
      </c>
      <c r="B392" s="165"/>
      <c r="C392" s="226"/>
      <c r="D392" s="151" t="s">
        <v>107</v>
      </c>
      <c r="E392" s="50" t="s">
        <v>11</v>
      </c>
      <c r="F392" s="6">
        <f>F394+F395</f>
        <v>59607.880000000005</v>
      </c>
      <c r="G392" s="6">
        <f>G394+G395</f>
        <v>59607.880000000005</v>
      </c>
      <c r="H392" s="20">
        <f>H394+H395</f>
        <v>59607.880000000005</v>
      </c>
      <c r="I392" s="22">
        <f>G392/F392*100</f>
        <v>100</v>
      </c>
      <c r="J392" s="20">
        <f>H392/G392*100</f>
        <v>100</v>
      </c>
      <c r="K392" s="194"/>
      <c r="L392" s="213"/>
    </row>
    <row r="393" spans="1:12" ht="21" customHeight="1" x14ac:dyDescent="0.25">
      <c r="A393" s="123"/>
      <c r="B393" s="166"/>
      <c r="C393" s="227"/>
      <c r="D393" s="151"/>
      <c r="E393" s="50" t="s">
        <v>12</v>
      </c>
      <c r="F393" s="85"/>
      <c r="G393" s="85"/>
      <c r="H393" s="20"/>
      <c r="I393" s="22"/>
      <c r="J393" s="20"/>
      <c r="K393" s="194"/>
      <c r="L393" s="214"/>
    </row>
    <row r="394" spans="1:12" ht="42" customHeight="1" x14ac:dyDescent="0.25">
      <c r="A394" s="123"/>
      <c r="B394" s="166"/>
      <c r="C394" s="227"/>
      <c r="D394" s="151"/>
      <c r="E394" s="50" t="s">
        <v>41</v>
      </c>
      <c r="F394" s="6">
        <v>59011.8</v>
      </c>
      <c r="G394" s="6">
        <v>59011.8</v>
      </c>
      <c r="H394" s="6">
        <v>59011.8</v>
      </c>
      <c r="I394" s="22">
        <f>G394/F394*100</f>
        <v>100</v>
      </c>
      <c r="J394" s="20">
        <f t="shared" ref="J394:J399" si="128">H394/G394*100</f>
        <v>100</v>
      </c>
      <c r="K394" s="194"/>
      <c r="L394" s="214"/>
    </row>
    <row r="395" spans="1:12" ht="42.75" customHeight="1" x14ac:dyDescent="0.25">
      <c r="A395" s="129"/>
      <c r="B395" s="167"/>
      <c r="C395" s="228"/>
      <c r="D395" s="151"/>
      <c r="E395" s="50" t="s">
        <v>14</v>
      </c>
      <c r="F395" s="6">
        <v>596.08000000000004</v>
      </c>
      <c r="G395" s="6">
        <v>596.08000000000004</v>
      </c>
      <c r="H395" s="6">
        <v>596.08000000000004</v>
      </c>
      <c r="I395" s="22">
        <f>G395/F395*100</f>
        <v>100</v>
      </c>
      <c r="J395" s="20">
        <f t="shared" si="128"/>
        <v>100</v>
      </c>
      <c r="K395" s="194"/>
      <c r="L395" s="223"/>
    </row>
    <row r="396" spans="1:12" s="57" customFormat="1" ht="18.75" customHeight="1" x14ac:dyDescent="0.25">
      <c r="A396" s="154" t="s">
        <v>54</v>
      </c>
      <c r="B396" s="114" t="s">
        <v>119</v>
      </c>
      <c r="C396" s="159"/>
      <c r="D396" s="160"/>
      <c r="E396" s="73" t="s">
        <v>11</v>
      </c>
      <c r="F396" s="58">
        <f>F398+F399</f>
        <v>64865.590000000004</v>
      </c>
      <c r="G396" s="58">
        <f>G398+G399</f>
        <v>64865.590000000004</v>
      </c>
      <c r="H396" s="58">
        <f>H398+H399</f>
        <v>64592.420000000006</v>
      </c>
      <c r="I396" s="56">
        <f>G396/F396*100</f>
        <v>100</v>
      </c>
      <c r="J396" s="56">
        <f t="shared" si="128"/>
        <v>99.578867624575679</v>
      </c>
      <c r="K396" s="211" t="s">
        <v>46</v>
      </c>
      <c r="L396" s="192"/>
    </row>
    <row r="397" spans="1:12" s="57" customFormat="1" ht="18.75" customHeight="1" x14ac:dyDescent="0.25">
      <c r="A397" s="154"/>
      <c r="B397" s="114"/>
      <c r="C397" s="159"/>
      <c r="D397" s="160"/>
      <c r="E397" s="54" t="s">
        <v>12</v>
      </c>
      <c r="F397" s="58"/>
      <c r="G397" s="81"/>
      <c r="H397" s="81"/>
      <c r="I397" s="56"/>
      <c r="J397" s="56"/>
      <c r="K397" s="211"/>
      <c r="L397" s="192"/>
    </row>
    <row r="398" spans="1:12" s="57" customFormat="1" ht="38.25" customHeight="1" x14ac:dyDescent="0.25">
      <c r="A398" s="154"/>
      <c r="B398" s="114"/>
      <c r="C398" s="159"/>
      <c r="D398" s="160"/>
      <c r="E398" s="54" t="s">
        <v>13</v>
      </c>
      <c r="F398" s="58">
        <f>F403+F407+F411</f>
        <v>61622.3</v>
      </c>
      <c r="G398" s="58">
        <f t="shared" ref="G398:H398" si="129">G403+G407+G411</f>
        <v>61622.3</v>
      </c>
      <c r="H398" s="58">
        <f t="shared" si="129"/>
        <v>61362.8</v>
      </c>
      <c r="I398" s="56">
        <f>G398/F398*100</f>
        <v>100</v>
      </c>
      <c r="J398" s="56">
        <f t="shared" si="128"/>
        <v>99.578886214892975</v>
      </c>
      <c r="K398" s="211"/>
      <c r="L398" s="192"/>
    </row>
    <row r="399" spans="1:12" s="57" customFormat="1" ht="40.5" x14ac:dyDescent="0.25">
      <c r="A399" s="154"/>
      <c r="B399" s="114"/>
      <c r="C399" s="159"/>
      <c r="D399" s="160"/>
      <c r="E399" s="54" t="s">
        <v>14</v>
      </c>
      <c r="F399" s="58">
        <f>F404+F408+F412</f>
        <v>3243.29</v>
      </c>
      <c r="G399" s="58">
        <f t="shared" ref="G399:H399" si="130">G404+G408+G412</f>
        <v>3243.29</v>
      </c>
      <c r="H399" s="58">
        <f t="shared" si="130"/>
        <v>3229.62</v>
      </c>
      <c r="I399" s="56">
        <f>G399/F399*100</f>
        <v>100</v>
      </c>
      <c r="J399" s="56">
        <f t="shared" si="128"/>
        <v>99.578514409750596</v>
      </c>
      <c r="K399" s="211"/>
      <c r="L399" s="192"/>
    </row>
    <row r="400" spans="1:12" s="10" customFormat="1" ht="22.5" customHeight="1" x14ac:dyDescent="0.3">
      <c r="A400" s="104"/>
      <c r="B400" s="36" t="s">
        <v>12</v>
      </c>
      <c r="C400" s="40"/>
      <c r="D400" s="39"/>
      <c r="E400" s="48"/>
      <c r="F400" s="5"/>
      <c r="G400" s="22"/>
      <c r="H400" s="22"/>
      <c r="I400" s="22"/>
      <c r="J400" s="22"/>
      <c r="K400" s="37"/>
      <c r="L400" s="51"/>
    </row>
    <row r="401" spans="1:12" ht="27" customHeight="1" x14ac:dyDescent="0.25">
      <c r="A401" s="128" t="s">
        <v>147</v>
      </c>
      <c r="B401" s="147"/>
      <c r="C401" s="137" t="s">
        <v>184</v>
      </c>
      <c r="D401" s="151" t="s">
        <v>178</v>
      </c>
      <c r="E401" s="29" t="s">
        <v>11</v>
      </c>
      <c r="F401" s="6">
        <f>F403+F404</f>
        <v>19168.32</v>
      </c>
      <c r="G401" s="6">
        <f>G403+G404</f>
        <v>19168.32</v>
      </c>
      <c r="H401" s="5">
        <f>H403+H404</f>
        <v>19168.32</v>
      </c>
      <c r="I401" s="22">
        <f>G401/F401*100</f>
        <v>100</v>
      </c>
      <c r="J401" s="20">
        <f>H401/G401*100</f>
        <v>100</v>
      </c>
      <c r="K401" s="138"/>
      <c r="L401" s="145"/>
    </row>
    <row r="402" spans="1:12" ht="27.75" customHeight="1" x14ac:dyDescent="0.25">
      <c r="A402" s="128"/>
      <c r="B402" s="147"/>
      <c r="C402" s="137"/>
      <c r="D402" s="151"/>
      <c r="E402" s="50" t="s">
        <v>12</v>
      </c>
      <c r="F402" s="5"/>
      <c r="G402" s="22"/>
      <c r="H402" s="22"/>
      <c r="I402" s="22"/>
      <c r="J402" s="22"/>
      <c r="K402" s="138"/>
      <c r="L402" s="145"/>
    </row>
    <row r="403" spans="1:12" ht="39" customHeight="1" x14ac:dyDescent="0.25">
      <c r="A403" s="128"/>
      <c r="B403" s="147"/>
      <c r="C403" s="137"/>
      <c r="D403" s="151"/>
      <c r="E403" s="50" t="s">
        <v>13</v>
      </c>
      <c r="F403" s="6">
        <v>18209.900000000001</v>
      </c>
      <c r="G403" s="6">
        <v>18209.900000000001</v>
      </c>
      <c r="H403" s="6">
        <v>18209.900000000001</v>
      </c>
      <c r="I403" s="22">
        <f>G403/F403*100</f>
        <v>100</v>
      </c>
      <c r="J403" s="20">
        <f>H403/G403*100</f>
        <v>100</v>
      </c>
      <c r="K403" s="138"/>
      <c r="L403" s="145"/>
    </row>
    <row r="404" spans="1:12" ht="40.5" x14ac:dyDescent="0.25">
      <c r="A404" s="128"/>
      <c r="B404" s="147"/>
      <c r="C404" s="137"/>
      <c r="D404" s="151"/>
      <c r="E404" s="50" t="s">
        <v>14</v>
      </c>
      <c r="F404" s="6">
        <v>958.42</v>
      </c>
      <c r="G404" s="6">
        <v>958.42</v>
      </c>
      <c r="H404" s="6">
        <v>958.42</v>
      </c>
      <c r="I404" s="22">
        <f>G404/F404*100</f>
        <v>100</v>
      </c>
      <c r="J404" s="20">
        <f>H404/G404*100</f>
        <v>100</v>
      </c>
      <c r="K404" s="138"/>
      <c r="L404" s="145"/>
    </row>
    <row r="405" spans="1:12" ht="28.5" customHeight="1" x14ac:dyDescent="0.25">
      <c r="A405" s="128" t="s">
        <v>148</v>
      </c>
      <c r="B405" s="147"/>
      <c r="C405" s="137" t="s">
        <v>185</v>
      </c>
      <c r="D405" s="151" t="s">
        <v>273</v>
      </c>
      <c r="E405" s="29" t="s">
        <v>11</v>
      </c>
      <c r="F405" s="5">
        <f>F407+F408</f>
        <v>25263.16</v>
      </c>
      <c r="G405" s="22">
        <f>G407+G408</f>
        <v>25263.16</v>
      </c>
      <c r="H405" s="22">
        <f>H407+H408</f>
        <v>24990</v>
      </c>
      <c r="I405" s="22">
        <f>G405/F405*100</f>
        <v>100</v>
      </c>
      <c r="J405" s="20">
        <f t="shared" ref="J405:J408" si="131">H405/G405*100</f>
        <v>98.918741756771524</v>
      </c>
      <c r="K405" s="138"/>
      <c r="L405" s="145"/>
    </row>
    <row r="406" spans="1:12" ht="20.25" x14ac:dyDescent="0.25">
      <c r="A406" s="128"/>
      <c r="B406" s="147"/>
      <c r="C406" s="137"/>
      <c r="D406" s="151"/>
      <c r="E406" s="50" t="s">
        <v>12</v>
      </c>
      <c r="F406" s="5"/>
      <c r="G406" s="22"/>
      <c r="H406" s="22"/>
      <c r="I406" s="22"/>
      <c r="J406" s="20"/>
      <c r="K406" s="138"/>
      <c r="L406" s="145"/>
    </row>
    <row r="407" spans="1:12" ht="39" customHeight="1" x14ac:dyDescent="0.25">
      <c r="A407" s="128"/>
      <c r="B407" s="147"/>
      <c r="C407" s="137"/>
      <c r="D407" s="151"/>
      <c r="E407" s="50" t="s">
        <v>13</v>
      </c>
      <c r="F407" s="6">
        <v>24000</v>
      </c>
      <c r="G407" s="6">
        <v>24000</v>
      </c>
      <c r="H407" s="6">
        <v>23740.5</v>
      </c>
      <c r="I407" s="22">
        <f>G407/F407*100</f>
        <v>100</v>
      </c>
      <c r="J407" s="20">
        <f t="shared" si="131"/>
        <v>98.918750000000003</v>
      </c>
      <c r="K407" s="138"/>
      <c r="L407" s="145"/>
    </row>
    <row r="408" spans="1:12" ht="40.5" x14ac:dyDescent="0.25">
      <c r="A408" s="128"/>
      <c r="B408" s="147"/>
      <c r="C408" s="137"/>
      <c r="D408" s="151"/>
      <c r="E408" s="50" t="s">
        <v>14</v>
      </c>
      <c r="F408" s="6">
        <v>1263.1600000000001</v>
      </c>
      <c r="G408" s="6">
        <v>1263.1600000000001</v>
      </c>
      <c r="H408" s="6">
        <v>1249.5</v>
      </c>
      <c r="I408" s="22">
        <f>G408/F408*100</f>
        <v>100</v>
      </c>
      <c r="J408" s="20">
        <f t="shared" si="131"/>
        <v>98.918585135691444</v>
      </c>
      <c r="K408" s="138"/>
      <c r="L408" s="145"/>
    </row>
    <row r="409" spans="1:12" ht="29.25" customHeight="1" x14ac:dyDescent="0.25">
      <c r="A409" s="128" t="s">
        <v>179</v>
      </c>
      <c r="B409" s="168"/>
      <c r="C409" s="137" t="s">
        <v>184</v>
      </c>
      <c r="D409" s="189"/>
      <c r="E409" s="29" t="s">
        <v>11</v>
      </c>
      <c r="F409" s="5">
        <f>F411+F412</f>
        <v>20434.11</v>
      </c>
      <c r="G409" s="22">
        <f>G411+G412</f>
        <v>20434.11</v>
      </c>
      <c r="H409" s="22">
        <f>H411+H412</f>
        <v>20434.100000000002</v>
      </c>
      <c r="I409" s="22">
        <f>G409/F409*100</f>
        <v>100</v>
      </c>
      <c r="J409" s="20">
        <f>H409/G409*100</f>
        <v>99.999951062219012</v>
      </c>
      <c r="K409" s="275"/>
      <c r="L409" s="213"/>
    </row>
    <row r="410" spans="1:12" ht="20.25" x14ac:dyDescent="0.25">
      <c r="A410" s="123"/>
      <c r="B410" s="169"/>
      <c r="C410" s="171"/>
      <c r="D410" s="190"/>
      <c r="E410" s="50" t="s">
        <v>12</v>
      </c>
      <c r="F410" s="5"/>
      <c r="G410" s="22"/>
      <c r="H410" s="22"/>
      <c r="I410" s="22"/>
      <c r="J410" s="22"/>
      <c r="K410" s="276"/>
      <c r="L410" s="214"/>
    </row>
    <row r="411" spans="1:12" ht="42" customHeight="1" x14ac:dyDescent="0.25">
      <c r="A411" s="123"/>
      <c r="B411" s="169"/>
      <c r="C411" s="171"/>
      <c r="D411" s="190"/>
      <c r="E411" s="50" t="s">
        <v>13</v>
      </c>
      <c r="F411" s="6">
        <v>19412.400000000001</v>
      </c>
      <c r="G411" s="6">
        <v>19412.400000000001</v>
      </c>
      <c r="H411" s="6">
        <v>19412.400000000001</v>
      </c>
      <c r="I411" s="22">
        <f>G411/F411*100</f>
        <v>100</v>
      </c>
      <c r="J411" s="20">
        <f>H411/G411*100</f>
        <v>100</v>
      </c>
      <c r="K411" s="276"/>
      <c r="L411" s="214"/>
    </row>
    <row r="412" spans="1:12" ht="44.25" customHeight="1" x14ac:dyDescent="0.25">
      <c r="A412" s="129"/>
      <c r="B412" s="170"/>
      <c r="C412" s="172"/>
      <c r="D412" s="191"/>
      <c r="E412" s="50" t="s">
        <v>14</v>
      </c>
      <c r="F412" s="6">
        <v>1021.71</v>
      </c>
      <c r="G412" s="6">
        <v>1021.71</v>
      </c>
      <c r="H412" s="6">
        <v>1021.7</v>
      </c>
      <c r="I412" s="22">
        <f>G412/F412*100</f>
        <v>100</v>
      </c>
      <c r="J412" s="20">
        <f>H412/G412*100</f>
        <v>99.999021248690923</v>
      </c>
      <c r="K412" s="277"/>
      <c r="L412" s="223"/>
    </row>
    <row r="413" spans="1:12" s="57" customFormat="1" ht="21" customHeight="1" x14ac:dyDescent="0.25">
      <c r="A413" s="154" t="s">
        <v>55</v>
      </c>
      <c r="B413" s="114" t="s">
        <v>204</v>
      </c>
      <c r="C413" s="159"/>
      <c r="D413" s="160"/>
      <c r="E413" s="73" t="s">
        <v>11</v>
      </c>
      <c r="F413" s="58">
        <f>F415+F416</f>
        <v>99229.8</v>
      </c>
      <c r="G413" s="58">
        <f>G415+G416</f>
        <v>99229.8</v>
      </c>
      <c r="H413" s="58">
        <f>H415+H416</f>
        <v>99229.8</v>
      </c>
      <c r="I413" s="58">
        <f>G413/F413*100</f>
        <v>100</v>
      </c>
      <c r="J413" s="58">
        <f t="shared" ref="J413" si="132">H413/G413*100</f>
        <v>100</v>
      </c>
      <c r="K413" s="220" t="s">
        <v>101</v>
      </c>
      <c r="L413" s="126"/>
    </row>
    <row r="414" spans="1:12" s="57" customFormat="1" ht="20.25" x14ac:dyDescent="0.25">
      <c r="A414" s="154"/>
      <c r="B414" s="114"/>
      <c r="C414" s="159"/>
      <c r="D414" s="160"/>
      <c r="E414" s="54" t="s">
        <v>12</v>
      </c>
      <c r="F414" s="58"/>
      <c r="G414" s="58"/>
      <c r="H414" s="58"/>
      <c r="I414" s="58"/>
      <c r="J414" s="58"/>
      <c r="K414" s="218"/>
      <c r="L414" s="126"/>
    </row>
    <row r="415" spans="1:12" s="57" customFormat="1" ht="40.5" x14ac:dyDescent="0.25">
      <c r="A415" s="154"/>
      <c r="B415" s="114"/>
      <c r="C415" s="159"/>
      <c r="D415" s="160"/>
      <c r="E415" s="54" t="s">
        <v>13</v>
      </c>
      <c r="F415" s="58">
        <f>F420</f>
        <v>29229.8</v>
      </c>
      <c r="G415" s="58">
        <f t="shared" ref="G415:H415" si="133">G420</f>
        <v>29229.8</v>
      </c>
      <c r="H415" s="58">
        <f t="shared" si="133"/>
        <v>29229.8</v>
      </c>
      <c r="I415" s="58">
        <f>G415/F415*100</f>
        <v>100</v>
      </c>
      <c r="J415" s="58">
        <f t="shared" ref="J415:J416" si="134">H415/G415*100</f>
        <v>100</v>
      </c>
      <c r="K415" s="218"/>
      <c r="L415" s="126"/>
    </row>
    <row r="416" spans="1:12" s="57" customFormat="1" ht="40.5" x14ac:dyDescent="0.25">
      <c r="A416" s="154"/>
      <c r="B416" s="114"/>
      <c r="C416" s="159"/>
      <c r="D416" s="160"/>
      <c r="E416" s="54" t="s">
        <v>14</v>
      </c>
      <c r="F416" s="58">
        <f>F421</f>
        <v>70000</v>
      </c>
      <c r="G416" s="58">
        <f t="shared" ref="G416:H416" si="135">G421</f>
        <v>70000</v>
      </c>
      <c r="H416" s="58">
        <f t="shared" si="135"/>
        <v>70000</v>
      </c>
      <c r="I416" s="58">
        <f>G416/F416*100</f>
        <v>100</v>
      </c>
      <c r="J416" s="58">
        <f t="shared" si="134"/>
        <v>100</v>
      </c>
      <c r="K416" s="219"/>
      <c r="L416" s="126"/>
    </row>
    <row r="417" spans="1:12" ht="20.25" customHeight="1" x14ac:dyDescent="0.3">
      <c r="A417" s="104"/>
      <c r="B417" s="36" t="s">
        <v>12</v>
      </c>
      <c r="C417" s="4"/>
      <c r="D417" s="33"/>
      <c r="E417" s="3"/>
      <c r="F417" s="22"/>
      <c r="G417" s="22"/>
      <c r="H417" s="22"/>
      <c r="I417" s="22"/>
      <c r="J417" s="20"/>
      <c r="K417" s="2"/>
      <c r="L417" s="2"/>
    </row>
    <row r="418" spans="1:12" ht="22.5" customHeight="1" x14ac:dyDescent="0.25">
      <c r="A418" s="155" t="s">
        <v>56</v>
      </c>
      <c r="B418" s="130"/>
      <c r="C418" s="151"/>
      <c r="D418" s="151" t="s">
        <v>368</v>
      </c>
      <c r="E418" s="29" t="s">
        <v>11</v>
      </c>
      <c r="F418" s="22">
        <f>SUM(F420:F421)</f>
        <v>99229.8</v>
      </c>
      <c r="G418" s="22">
        <f t="shared" ref="G418:H418" si="136">SUM(G420:G421)</f>
        <v>99229.8</v>
      </c>
      <c r="H418" s="22">
        <f t="shared" si="136"/>
        <v>99229.8</v>
      </c>
      <c r="I418" s="22">
        <f>G418/F418*100</f>
        <v>100</v>
      </c>
      <c r="J418" s="20">
        <f t="shared" ref="J418:J421" si="137">H418/G418*100</f>
        <v>100</v>
      </c>
      <c r="K418" s="145"/>
      <c r="L418" s="145"/>
    </row>
    <row r="419" spans="1:12" ht="21.75" customHeight="1" x14ac:dyDescent="0.25">
      <c r="A419" s="155"/>
      <c r="B419" s="130"/>
      <c r="C419" s="151"/>
      <c r="D419" s="151"/>
      <c r="E419" s="50" t="s">
        <v>12</v>
      </c>
      <c r="F419" s="22"/>
      <c r="G419" s="22"/>
      <c r="H419" s="22"/>
      <c r="I419" s="22"/>
      <c r="J419" s="20"/>
      <c r="K419" s="145"/>
      <c r="L419" s="145"/>
    </row>
    <row r="420" spans="1:12" ht="42.75" customHeight="1" x14ac:dyDescent="0.25">
      <c r="A420" s="155"/>
      <c r="B420" s="130"/>
      <c r="C420" s="151"/>
      <c r="D420" s="151"/>
      <c r="E420" s="50" t="s">
        <v>13</v>
      </c>
      <c r="F420" s="22">
        <v>29229.8</v>
      </c>
      <c r="G420" s="22">
        <v>29229.8</v>
      </c>
      <c r="H420" s="22">
        <v>29229.8</v>
      </c>
      <c r="I420" s="22">
        <f>G420/F420*100</f>
        <v>100</v>
      </c>
      <c r="J420" s="20">
        <f t="shared" si="137"/>
        <v>100</v>
      </c>
      <c r="K420" s="145"/>
      <c r="L420" s="145"/>
    </row>
    <row r="421" spans="1:12" ht="43.5" customHeight="1" x14ac:dyDescent="0.25">
      <c r="A421" s="155"/>
      <c r="B421" s="130"/>
      <c r="C421" s="151"/>
      <c r="D421" s="151"/>
      <c r="E421" s="50" t="s">
        <v>14</v>
      </c>
      <c r="F421" s="22">
        <v>70000</v>
      </c>
      <c r="G421" s="22">
        <v>70000</v>
      </c>
      <c r="H421" s="22">
        <v>70000</v>
      </c>
      <c r="I421" s="22">
        <f>G421/F421*100</f>
        <v>100</v>
      </c>
      <c r="J421" s="20">
        <f t="shared" si="137"/>
        <v>100</v>
      </c>
      <c r="K421" s="145"/>
      <c r="L421" s="145"/>
    </row>
    <row r="422" spans="1:12" s="57" customFormat="1" ht="21" customHeight="1" x14ac:dyDescent="0.25">
      <c r="A422" s="154" t="s">
        <v>57</v>
      </c>
      <c r="B422" s="114" t="s">
        <v>120</v>
      </c>
      <c r="C422" s="159"/>
      <c r="D422" s="160"/>
      <c r="E422" s="73" t="s">
        <v>11</v>
      </c>
      <c r="F422" s="56">
        <f>F424+F425</f>
        <v>10000000</v>
      </c>
      <c r="G422" s="56">
        <f>G424+G425</f>
        <v>7100000</v>
      </c>
      <c r="H422" s="56">
        <f>H424+H425</f>
        <v>7100000</v>
      </c>
      <c r="I422" s="56">
        <f>G422/F422*100</f>
        <v>71</v>
      </c>
      <c r="J422" s="56">
        <v>100</v>
      </c>
      <c r="K422" s="220" t="s">
        <v>101</v>
      </c>
      <c r="L422" s="126"/>
    </row>
    <row r="423" spans="1:12" s="57" customFormat="1" ht="20.25" x14ac:dyDescent="0.25">
      <c r="A423" s="154"/>
      <c r="B423" s="114"/>
      <c r="C423" s="159"/>
      <c r="D423" s="160"/>
      <c r="E423" s="54" t="s">
        <v>12</v>
      </c>
      <c r="F423" s="56"/>
      <c r="G423" s="56"/>
      <c r="H423" s="56"/>
      <c r="I423" s="56"/>
      <c r="J423" s="56"/>
      <c r="K423" s="218"/>
      <c r="L423" s="126"/>
    </row>
    <row r="424" spans="1:12" s="57" customFormat="1" ht="40.5" x14ac:dyDescent="0.25">
      <c r="A424" s="154"/>
      <c r="B424" s="114"/>
      <c r="C424" s="159"/>
      <c r="D424" s="160"/>
      <c r="E424" s="54" t="s">
        <v>13</v>
      </c>
      <c r="F424" s="56">
        <v>10000000</v>
      </c>
      <c r="G424" s="56">
        <f>G427</f>
        <v>7100000</v>
      </c>
      <c r="H424" s="56">
        <f>H427</f>
        <v>7100000</v>
      </c>
      <c r="I424" s="56">
        <f>G424/F424*100</f>
        <v>71</v>
      </c>
      <c r="J424" s="56">
        <v>100</v>
      </c>
      <c r="K424" s="218"/>
      <c r="L424" s="126"/>
    </row>
    <row r="425" spans="1:12" s="57" customFormat="1" ht="40.5" x14ac:dyDescent="0.25">
      <c r="A425" s="154"/>
      <c r="B425" s="114"/>
      <c r="C425" s="159"/>
      <c r="D425" s="160"/>
      <c r="E425" s="54" t="s">
        <v>14</v>
      </c>
      <c r="F425" s="56">
        <f>F430</f>
        <v>0</v>
      </c>
      <c r="G425" s="56">
        <f t="shared" ref="G425:H425" si="138">G430</f>
        <v>0</v>
      </c>
      <c r="H425" s="56">
        <f t="shared" si="138"/>
        <v>0</v>
      </c>
      <c r="I425" s="56">
        <v>0</v>
      </c>
      <c r="J425" s="56">
        <v>0</v>
      </c>
      <c r="K425" s="219"/>
      <c r="L425" s="126"/>
    </row>
    <row r="426" spans="1:12" ht="24" customHeight="1" x14ac:dyDescent="0.3">
      <c r="A426" s="104"/>
      <c r="B426" s="36" t="s">
        <v>12</v>
      </c>
      <c r="C426" s="4"/>
      <c r="D426" s="33"/>
      <c r="E426" s="3"/>
      <c r="F426" s="22"/>
      <c r="G426" s="22"/>
      <c r="H426" s="22"/>
      <c r="I426" s="22"/>
      <c r="J426" s="22"/>
      <c r="K426" s="2"/>
      <c r="L426" s="2"/>
    </row>
    <row r="427" spans="1:12" s="8" customFormat="1" ht="18.75" customHeight="1" x14ac:dyDescent="0.25">
      <c r="A427" s="122" t="s">
        <v>58</v>
      </c>
      <c r="B427" s="281"/>
      <c r="C427" s="189" t="s">
        <v>141</v>
      </c>
      <c r="D427" s="189"/>
      <c r="E427" s="29" t="s">
        <v>11</v>
      </c>
      <c r="F427" s="22">
        <f>F429+F430</f>
        <v>10000000</v>
      </c>
      <c r="G427" s="22">
        <f>G429+G430</f>
        <v>7100000</v>
      </c>
      <c r="H427" s="22">
        <f>H429+H430</f>
        <v>7100000</v>
      </c>
      <c r="I427" s="22">
        <f>G427/F427*100</f>
        <v>71</v>
      </c>
      <c r="J427" s="20">
        <f>H427/G427*100</f>
        <v>100</v>
      </c>
      <c r="K427" s="213"/>
      <c r="L427" s="198"/>
    </row>
    <row r="428" spans="1:12" s="8" customFormat="1" ht="20.25" x14ac:dyDescent="0.25">
      <c r="A428" s="123"/>
      <c r="B428" s="282"/>
      <c r="C428" s="190"/>
      <c r="D428" s="190"/>
      <c r="E428" s="50" t="s">
        <v>12</v>
      </c>
      <c r="F428" s="22"/>
      <c r="G428" s="22"/>
      <c r="H428" s="22"/>
      <c r="I428" s="22"/>
      <c r="J428" s="22"/>
      <c r="K428" s="214"/>
      <c r="L428" s="199"/>
    </row>
    <row r="429" spans="1:12" s="8" customFormat="1" ht="40.5" x14ac:dyDescent="0.25">
      <c r="A429" s="123"/>
      <c r="B429" s="282"/>
      <c r="C429" s="190"/>
      <c r="D429" s="190"/>
      <c r="E429" s="50" t="s">
        <v>13</v>
      </c>
      <c r="F429" s="22">
        <v>10000000</v>
      </c>
      <c r="G429" s="22">
        <v>7100000</v>
      </c>
      <c r="H429" s="22">
        <v>7100000</v>
      </c>
      <c r="I429" s="22">
        <f>G429/F429*100</f>
        <v>71</v>
      </c>
      <c r="J429" s="20">
        <f>H429/G429*100</f>
        <v>100</v>
      </c>
      <c r="K429" s="214"/>
      <c r="L429" s="199"/>
    </row>
    <row r="430" spans="1:12" s="8" customFormat="1" ht="40.5" customHeight="1" x14ac:dyDescent="0.25">
      <c r="A430" s="129"/>
      <c r="B430" s="283"/>
      <c r="C430" s="191"/>
      <c r="D430" s="191"/>
      <c r="E430" s="50" t="s">
        <v>14</v>
      </c>
      <c r="F430" s="22">
        <v>0</v>
      </c>
      <c r="G430" s="22">
        <v>0</v>
      </c>
      <c r="H430" s="22">
        <v>0</v>
      </c>
      <c r="I430" s="22">
        <v>0</v>
      </c>
      <c r="J430" s="20"/>
      <c r="K430" s="223"/>
      <c r="L430" s="200"/>
    </row>
    <row r="431" spans="1:12" s="57" customFormat="1" ht="23.25" customHeight="1" x14ac:dyDescent="0.25">
      <c r="A431" s="154" t="s">
        <v>59</v>
      </c>
      <c r="B431" s="114" t="s">
        <v>121</v>
      </c>
      <c r="C431" s="184"/>
      <c r="D431" s="160"/>
      <c r="E431" s="73" t="s">
        <v>11</v>
      </c>
      <c r="F431" s="56">
        <f>F433+F434</f>
        <v>27621.568139999999</v>
      </c>
      <c r="G431" s="56">
        <f>G433+G434</f>
        <v>27621.568139999999</v>
      </c>
      <c r="H431" s="56">
        <f>H433+H434</f>
        <v>27621.568139999999</v>
      </c>
      <c r="I431" s="56">
        <f>G431/F431*100</f>
        <v>100</v>
      </c>
      <c r="J431" s="69">
        <f t="shared" ref="J431:J433" si="139">H431/G431*100</f>
        <v>100</v>
      </c>
      <c r="K431" s="220" t="s">
        <v>101</v>
      </c>
      <c r="L431" s="201"/>
    </row>
    <row r="432" spans="1:12" s="57" customFormat="1" ht="25.5" customHeight="1" x14ac:dyDescent="0.25">
      <c r="A432" s="154"/>
      <c r="B432" s="114"/>
      <c r="C432" s="184"/>
      <c r="D432" s="160"/>
      <c r="E432" s="54" t="s">
        <v>12</v>
      </c>
      <c r="F432" s="56"/>
      <c r="G432" s="56"/>
      <c r="H432" s="56"/>
      <c r="I432" s="56"/>
      <c r="J432" s="69"/>
      <c r="K432" s="218"/>
      <c r="L432" s="201"/>
    </row>
    <row r="433" spans="1:12" s="57" customFormat="1" ht="40.5" x14ac:dyDescent="0.25">
      <c r="A433" s="154"/>
      <c r="B433" s="114"/>
      <c r="C433" s="184"/>
      <c r="D433" s="160"/>
      <c r="E433" s="54" t="s">
        <v>13</v>
      </c>
      <c r="F433" s="56">
        <v>27621.568139999999</v>
      </c>
      <c r="G433" s="56">
        <v>27621.568139999999</v>
      </c>
      <c r="H433" s="56">
        <v>27621.568139999999</v>
      </c>
      <c r="I433" s="56">
        <f>G433/F433*100</f>
        <v>100</v>
      </c>
      <c r="J433" s="69">
        <f t="shared" si="139"/>
        <v>100</v>
      </c>
      <c r="K433" s="218"/>
      <c r="L433" s="201"/>
    </row>
    <row r="434" spans="1:12" s="57" customFormat="1" ht="45.75" customHeight="1" x14ac:dyDescent="0.25">
      <c r="A434" s="154"/>
      <c r="B434" s="114"/>
      <c r="C434" s="184"/>
      <c r="D434" s="160"/>
      <c r="E434" s="54" t="s">
        <v>14</v>
      </c>
      <c r="F434" s="56">
        <v>0</v>
      </c>
      <c r="G434" s="56">
        <v>0</v>
      </c>
      <c r="H434" s="56">
        <v>0</v>
      </c>
      <c r="I434" s="56">
        <v>0</v>
      </c>
      <c r="J434" s="96"/>
      <c r="K434" s="219"/>
      <c r="L434" s="201"/>
    </row>
    <row r="435" spans="1:12" s="57" customFormat="1" ht="18.75" customHeight="1" x14ac:dyDescent="0.25">
      <c r="A435" s="154" t="s">
        <v>135</v>
      </c>
      <c r="B435" s="114" t="s">
        <v>122</v>
      </c>
      <c r="C435" s="159"/>
      <c r="D435" s="160"/>
      <c r="E435" s="73" t="s">
        <v>11</v>
      </c>
      <c r="F435" s="56">
        <f>F437+F438</f>
        <v>51699.8</v>
      </c>
      <c r="G435" s="56">
        <f>G437+G438</f>
        <v>51699.8</v>
      </c>
      <c r="H435" s="56">
        <f>H437+H438</f>
        <v>51699.8</v>
      </c>
      <c r="I435" s="56">
        <f>G435/F435*100</f>
        <v>100</v>
      </c>
      <c r="J435" s="56">
        <f>H435/G435*100</f>
        <v>100</v>
      </c>
      <c r="K435" s="220" t="s">
        <v>101</v>
      </c>
      <c r="L435" s="126"/>
    </row>
    <row r="436" spans="1:12" s="57" customFormat="1" ht="18.75" customHeight="1" x14ac:dyDescent="0.25">
      <c r="A436" s="154"/>
      <c r="B436" s="114"/>
      <c r="C436" s="159"/>
      <c r="D436" s="160"/>
      <c r="E436" s="54" t="s">
        <v>12</v>
      </c>
      <c r="F436" s="56"/>
      <c r="G436" s="56"/>
      <c r="H436" s="56"/>
      <c r="I436" s="56"/>
      <c r="J436" s="56"/>
      <c r="K436" s="218"/>
      <c r="L436" s="126"/>
    </row>
    <row r="437" spans="1:12" s="57" customFormat="1" ht="43.5" customHeight="1" x14ac:dyDescent="0.25">
      <c r="A437" s="154"/>
      <c r="B437" s="114"/>
      <c r="C437" s="159"/>
      <c r="D437" s="160"/>
      <c r="E437" s="54" t="s">
        <v>13</v>
      </c>
      <c r="F437" s="56">
        <f>F442</f>
        <v>51699.8</v>
      </c>
      <c r="G437" s="56">
        <f>G442</f>
        <v>51699.8</v>
      </c>
      <c r="H437" s="56">
        <f>H442</f>
        <v>51699.8</v>
      </c>
      <c r="I437" s="56">
        <f>G437/F437*100</f>
        <v>100</v>
      </c>
      <c r="J437" s="56">
        <f>H437/G437*100</f>
        <v>100</v>
      </c>
      <c r="K437" s="218"/>
      <c r="L437" s="126"/>
    </row>
    <row r="438" spans="1:12" s="57" customFormat="1" ht="42" customHeight="1" x14ac:dyDescent="0.25">
      <c r="A438" s="154"/>
      <c r="B438" s="114"/>
      <c r="C438" s="159"/>
      <c r="D438" s="160"/>
      <c r="E438" s="54" t="s">
        <v>14</v>
      </c>
      <c r="F438" s="56">
        <f>F443</f>
        <v>0</v>
      </c>
      <c r="G438" s="56">
        <f t="shared" ref="G438:H438" si="140">G443</f>
        <v>0</v>
      </c>
      <c r="H438" s="56">
        <f t="shared" si="140"/>
        <v>0</v>
      </c>
      <c r="I438" s="56">
        <v>0</v>
      </c>
      <c r="J438" s="56">
        <v>0</v>
      </c>
      <c r="K438" s="219"/>
      <c r="L438" s="126"/>
    </row>
    <row r="439" spans="1:12" ht="21" customHeight="1" x14ac:dyDescent="0.3">
      <c r="A439" s="104"/>
      <c r="B439" s="36" t="s">
        <v>12</v>
      </c>
      <c r="C439" s="40"/>
      <c r="D439" s="17"/>
      <c r="E439" s="3"/>
      <c r="F439" s="22"/>
      <c r="G439" s="22"/>
      <c r="H439" s="22"/>
      <c r="I439" s="22"/>
      <c r="J439" s="22"/>
      <c r="K439" s="2"/>
      <c r="L439" s="2"/>
    </row>
    <row r="440" spans="1:12" ht="18.75" customHeight="1" x14ac:dyDescent="0.25">
      <c r="A440" s="128" t="s">
        <v>60</v>
      </c>
      <c r="B440" s="130"/>
      <c r="C440" s="151" t="s">
        <v>292</v>
      </c>
      <c r="D440" s="151"/>
      <c r="E440" s="29" t="s">
        <v>11</v>
      </c>
      <c r="F440" s="22">
        <f>F442+F443</f>
        <v>51699.8</v>
      </c>
      <c r="G440" s="22">
        <f>G442+G443</f>
        <v>51699.8</v>
      </c>
      <c r="H440" s="22">
        <f>H442+H443</f>
        <v>51699.8</v>
      </c>
      <c r="I440" s="22">
        <f>G440/F440*100</f>
        <v>100</v>
      </c>
      <c r="J440" s="22">
        <f t="shared" ref="J440:J451" si="141">H440/G440*100</f>
        <v>100</v>
      </c>
      <c r="K440" s="145"/>
      <c r="L440" s="145"/>
    </row>
    <row r="441" spans="1:12" ht="18.75" customHeight="1" x14ac:dyDescent="0.25">
      <c r="A441" s="128"/>
      <c r="B441" s="130"/>
      <c r="C441" s="151"/>
      <c r="D441" s="151"/>
      <c r="E441" s="50" t="s">
        <v>12</v>
      </c>
      <c r="F441" s="22"/>
      <c r="G441" s="22"/>
      <c r="H441" s="22"/>
      <c r="I441" s="22"/>
      <c r="J441" s="22"/>
      <c r="K441" s="145"/>
      <c r="L441" s="145"/>
    </row>
    <row r="442" spans="1:12" ht="40.5" x14ac:dyDescent="0.25">
      <c r="A442" s="128"/>
      <c r="B442" s="130"/>
      <c r="C442" s="151"/>
      <c r="D442" s="151"/>
      <c r="E442" s="50" t="s">
        <v>13</v>
      </c>
      <c r="F442" s="22">
        <v>51699.8</v>
      </c>
      <c r="G442" s="22">
        <v>51699.8</v>
      </c>
      <c r="H442" s="22">
        <v>51699.8</v>
      </c>
      <c r="I442" s="22">
        <f>G442/F442*100</f>
        <v>100</v>
      </c>
      <c r="J442" s="22">
        <f t="shared" si="141"/>
        <v>100</v>
      </c>
      <c r="K442" s="145"/>
      <c r="L442" s="145"/>
    </row>
    <row r="443" spans="1:12" ht="38.25" customHeight="1" x14ac:dyDescent="0.25">
      <c r="A443" s="128"/>
      <c r="B443" s="130"/>
      <c r="C443" s="151"/>
      <c r="D443" s="151"/>
      <c r="E443" s="50" t="s">
        <v>14</v>
      </c>
      <c r="F443" s="22">
        <v>0</v>
      </c>
      <c r="G443" s="22">
        <v>0</v>
      </c>
      <c r="H443" s="22">
        <v>0</v>
      </c>
      <c r="I443" s="22">
        <v>0</v>
      </c>
      <c r="J443" s="22">
        <v>0</v>
      </c>
      <c r="K443" s="145"/>
      <c r="L443" s="145"/>
    </row>
    <row r="444" spans="1:12" s="57" customFormat="1" ht="25.5" customHeight="1" x14ac:dyDescent="0.25">
      <c r="A444" s="131">
        <v>15</v>
      </c>
      <c r="B444" s="177" t="s">
        <v>205</v>
      </c>
      <c r="C444" s="202"/>
      <c r="D444" s="177"/>
      <c r="E444" s="66" t="s">
        <v>11</v>
      </c>
      <c r="F444" s="67">
        <f>F446+F447</f>
        <v>117900.9</v>
      </c>
      <c r="G444" s="67">
        <f>G446+G447</f>
        <v>117900.9</v>
      </c>
      <c r="H444" s="67">
        <f>H446+H447</f>
        <v>117900.9</v>
      </c>
      <c r="I444" s="69">
        <f t="shared" ref="I444" si="142">G444/F444*100</f>
        <v>100</v>
      </c>
      <c r="J444" s="56">
        <f t="shared" si="141"/>
        <v>100</v>
      </c>
      <c r="K444" s="118" t="s">
        <v>369</v>
      </c>
      <c r="L444" s="115"/>
    </row>
    <row r="445" spans="1:12" s="57" customFormat="1" ht="20.25" x14ac:dyDescent="0.25">
      <c r="A445" s="132"/>
      <c r="B445" s="178"/>
      <c r="C445" s="203"/>
      <c r="D445" s="178"/>
      <c r="E445" s="66" t="s">
        <v>12</v>
      </c>
      <c r="F445" s="67"/>
      <c r="G445" s="69"/>
      <c r="H445" s="69"/>
      <c r="I445" s="69"/>
      <c r="J445" s="56"/>
      <c r="K445" s="119"/>
      <c r="L445" s="116"/>
    </row>
    <row r="446" spans="1:12" s="57" customFormat="1" ht="40.5" x14ac:dyDescent="0.25">
      <c r="A446" s="132"/>
      <c r="B446" s="178"/>
      <c r="C446" s="203"/>
      <c r="D446" s="178"/>
      <c r="E446" s="66" t="s">
        <v>13</v>
      </c>
      <c r="F446" s="67">
        <f>F450</f>
        <v>106971.5</v>
      </c>
      <c r="G446" s="67">
        <f t="shared" ref="G446:H447" si="143">G450</f>
        <v>106971.5</v>
      </c>
      <c r="H446" s="67">
        <f t="shared" si="143"/>
        <v>106971.5</v>
      </c>
      <c r="I446" s="69">
        <f>G446/F446*100</f>
        <v>100</v>
      </c>
      <c r="J446" s="56">
        <f t="shared" si="141"/>
        <v>100</v>
      </c>
      <c r="K446" s="119"/>
      <c r="L446" s="116"/>
    </row>
    <row r="447" spans="1:12" s="57" customFormat="1" ht="45.75" customHeight="1" x14ac:dyDescent="0.25">
      <c r="A447" s="133"/>
      <c r="B447" s="179"/>
      <c r="C447" s="204"/>
      <c r="D447" s="179"/>
      <c r="E447" s="66" t="s">
        <v>14</v>
      </c>
      <c r="F447" s="67">
        <v>10929.4</v>
      </c>
      <c r="G447" s="67">
        <f>G451</f>
        <v>10929.4</v>
      </c>
      <c r="H447" s="67">
        <f t="shared" si="143"/>
        <v>10929.4</v>
      </c>
      <c r="I447" s="69">
        <f>G447/F447*100</f>
        <v>100</v>
      </c>
      <c r="J447" s="56">
        <f t="shared" si="141"/>
        <v>100</v>
      </c>
      <c r="K447" s="120"/>
      <c r="L447" s="117"/>
    </row>
    <row r="448" spans="1:12" ht="21.75" customHeight="1" x14ac:dyDescent="0.25">
      <c r="A448" s="128" t="s">
        <v>61</v>
      </c>
      <c r="B448" s="168"/>
      <c r="C448" s="205"/>
      <c r="D448" s="181" t="s">
        <v>206</v>
      </c>
      <c r="E448" s="50" t="s">
        <v>11</v>
      </c>
      <c r="F448" s="6">
        <f>F450+F451</f>
        <v>117900.9</v>
      </c>
      <c r="G448" s="6">
        <f>G450+G451</f>
        <v>117900.9</v>
      </c>
      <c r="H448" s="6">
        <f>H450+H451</f>
        <v>117900.9</v>
      </c>
      <c r="I448" s="20">
        <f t="shared" ref="I448" si="144">G448/F448*100</f>
        <v>100</v>
      </c>
      <c r="J448" s="22">
        <f t="shared" si="141"/>
        <v>100</v>
      </c>
      <c r="K448" s="195"/>
      <c r="L448" s="195"/>
    </row>
    <row r="449" spans="1:12" ht="21" customHeight="1" x14ac:dyDescent="0.25">
      <c r="A449" s="123"/>
      <c r="B449" s="169"/>
      <c r="C449" s="206"/>
      <c r="D449" s="182"/>
      <c r="E449" s="50" t="s">
        <v>12</v>
      </c>
      <c r="F449" s="5"/>
      <c r="G449" s="5"/>
      <c r="H449" s="20"/>
      <c r="I449" s="20"/>
      <c r="J449" s="22"/>
      <c r="K449" s="196"/>
      <c r="L449" s="196"/>
    </row>
    <row r="450" spans="1:12" ht="42.75" customHeight="1" x14ac:dyDescent="0.25">
      <c r="A450" s="123"/>
      <c r="B450" s="169"/>
      <c r="C450" s="206"/>
      <c r="D450" s="182"/>
      <c r="E450" s="50" t="s">
        <v>41</v>
      </c>
      <c r="F450" s="6">
        <v>106971.5</v>
      </c>
      <c r="G450" s="6">
        <v>106971.5</v>
      </c>
      <c r="H450" s="6">
        <v>106971.5</v>
      </c>
      <c r="I450" s="20">
        <f t="shared" ref="I450:I451" si="145">G450/F450*100</f>
        <v>100</v>
      </c>
      <c r="J450" s="22">
        <f t="shared" si="141"/>
        <v>100</v>
      </c>
      <c r="K450" s="196"/>
      <c r="L450" s="196"/>
    </row>
    <row r="451" spans="1:12" ht="37.5" customHeight="1" x14ac:dyDescent="0.25">
      <c r="A451" s="129"/>
      <c r="B451" s="170"/>
      <c r="C451" s="207"/>
      <c r="D451" s="183"/>
      <c r="E451" s="50" t="s">
        <v>14</v>
      </c>
      <c r="F451" s="6">
        <v>10929.4</v>
      </c>
      <c r="G451" s="6">
        <v>10929.4</v>
      </c>
      <c r="H451" s="6">
        <v>10929.4</v>
      </c>
      <c r="I451" s="20">
        <f t="shared" si="145"/>
        <v>100</v>
      </c>
      <c r="J451" s="22">
        <f t="shared" si="141"/>
        <v>100</v>
      </c>
      <c r="K451" s="197"/>
      <c r="L451" s="197"/>
    </row>
    <row r="452" spans="1:12" s="57" customFormat="1" ht="21" customHeight="1" x14ac:dyDescent="0.25">
      <c r="A452" s="153" t="s">
        <v>134</v>
      </c>
      <c r="B452" s="114" t="s">
        <v>73</v>
      </c>
      <c r="C452" s="308"/>
      <c r="D452" s="180"/>
      <c r="E452" s="66" t="s">
        <v>11</v>
      </c>
      <c r="F452" s="67">
        <f>F454+F455</f>
        <v>319902.08000000002</v>
      </c>
      <c r="G452" s="67">
        <f t="shared" ref="G452:H452" si="146">G454+G455</f>
        <v>319902.08000000002</v>
      </c>
      <c r="H452" s="67">
        <f t="shared" si="146"/>
        <v>319902.14298</v>
      </c>
      <c r="I452" s="69">
        <f t="shared" ref="I452:J461" si="147">G452/F452*100</f>
        <v>100</v>
      </c>
      <c r="J452" s="69">
        <f t="shared" si="147"/>
        <v>100.0000196872743</v>
      </c>
      <c r="K452" s="193" t="s">
        <v>69</v>
      </c>
      <c r="L452" s="192"/>
    </row>
    <row r="453" spans="1:12" s="57" customFormat="1" ht="20.25" x14ac:dyDescent="0.25">
      <c r="A453" s="153"/>
      <c r="B453" s="114"/>
      <c r="C453" s="309"/>
      <c r="D453" s="180"/>
      <c r="E453" s="66" t="s">
        <v>12</v>
      </c>
      <c r="F453" s="67"/>
      <c r="G453" s="67"/>
      <c r="H453" s="67"/>
      <c r="I453" s="69"/>
      <c r="J453" s="69"/>
      <c r="K453" s="193"/>
      <c r="L453" s="192"/>
    </row>
    <row r="454" spans="1:12" s="57" customFormat="1" ht="40.5" x14ac:dyDescent="0.25">
      <c r="A454" s="153"/>
      <c r="B454" s="114"/>
      <c r="C454" s="309"/>
      <c r="D454" s="180"/>
      <c r="E454" s="66" t="s">
        <v>13</v>
      </c>
      <c r="F454" s="67">
        <f>F459+F463+F467+F471+F475+F479+F483+F487+F491++F499+F503+F507+F511+F495</f>
        <v>307673.28000000003</v>
      </c>
      <c r="G454" s="67">
        <f t="shared" ref="G454:H454" si="148">G459+G463+G467+G471+G475+G479+G483+G487+G491++G499+G503+G507+G511+G495</f>
        <v>307673.28000000003</v>
      </c>
      <c r="H454" s="67">
        <f t="shared" si="148"/>
        <v>307673.27996000001</v>
      </c>
      <c r="I454" s="69">
        <f t="shared" si="147"/>
        <v>100</v>
      </c>
      <c r="J454" s="69">
        <f t="shared" si="147"/>
        <v>99.999999986999185</v>
      </c>
      <c r="K454" s="193"/>
      <c r="L454" s="192"/>
    </row>
    <row r="455" spans="1:12" s="57" customFormat="1" ht="40.5" x14ac:dyDescent="0.25">
      <c r="A455" s="153"/>
      <c r="B455" s="114"/>
      <c r="C455" s="310"/>
      <c r="D455" s="180"/>
      <c r="E455" s="66" t="s">
        <v>14</v>
      </c>
      <c r="F455" s="67">
        <f>F460+F464+F468+F472+F476+F480+F484+F488+F492++F500+F504+F508+F512+F496</f>
        <v>12228.800000000001</v>
      </c>
      <c r="G455" s="67">
        <f t="shared" ref="G455:H455" si="149">G460+G464+G468+G472+G476+G480+G484+G488+G492++G500+G504+G508+G512+G496</f>
        <v>12228.800000000001</v>
      </c>
      <c r="H455" s="67">
        <f t="shared" si="149"/>
        <v>12228.863020000001</v>
      </c>
      <c r="I455" s="69">
        <f t="shared" si="147"/>
        <v>100</v>
      </c>
      <c r="J455" s="69">
        <f t="shared" si="147"/>
        <v>100.00051534083474</v>
      </c>
      <c r="K455" s="193"/>
      <c r="L455" s="192"/>
    </row>
    <row r="456" spans="1:12" ht="24" customHeight="1" x14ac:dyDescent="0.3">
      <c r="A456" s="99"/>
      <c r="B456" s="36" t="s">
        <v>12</v>
      </c>
      <c r="C456" s="4"/>
      <c r="D456" s="33"/>
      <c r="E456" s="50"/>
      <c r="F456" s="6"/>
      <c r="G456" s="6"/>
      <c r="H456" s="6"/>
      <c r="I456" s="20"/>
      <c r="J456" s="20"/>
      <c r="K456" s="50"/>
      <c r="L456" s="2"/>
    </row>
    <row r="457" spans="1:12" ht="22.5" customHeight="1" x14ac:dyDescent="0.25">
      <c r="A457" s="128" t="s">
        <v>62</v>
      </c>
      <c r="B457" s="130"/>
      <c r="C457" s="144"/>
      <c r="D457" s="151" t="s">
        <v>370</v>
      </c>
      <c r="E457" s="33" t="s">
        <v>11</v>
      </c>
      <c r="F457" s="6">
        <f>F459+F460</f>
        <v>39748</v>
      </c>
      <c r="G457" s="6">
        <f>G459+G460</f>
        <v>39748</v>
      </c>
      <c r="H457" s="6">
        <f>H459+H460</f>
        <v>39748</v>
      </c>
      <c r="I457" s="20">
        <f t="shared" si="147"/>
        <v>100</v>
      </c>
      <c r="J457" s="20">
        <f>H457/G457*100</f>
        <v>100</v>
      </c>
      <c r="K457" s="222"/>
      <c r="L457" s="127"/>
    </row>
    <row r="458" spans="1:12" ht="20.25" x14ac:dyDescent="0.25">
      <c r="A458" s="128"/>
      <c r="B458" s="130"/>
      <c r="C458" s="144"/>
      <c r="D458" s="151"/>
      <c r="E458" s="33" t="s">
        <v>12</v>
      </c>
      <c r="F458" s="6"/>
      <c r="G458" s="6"/>
      <c r="H458" s="6"/>
      <c r="I458" s="20"/>
      <c r="J458" s="20"/>
      <c r="K458" s="222"/>
      <c r="L458" s="127"/>
    </row>
    <row r="459" spans="1:12" ht="45" customHeight="1" x14ac:dyDescent="0.25">
      <c r="A459" s="128"/>
      <c r="B459" s="130"/>
      <c r="C459" s="144"/>
      <c r="D459" s="151"/>
      <c r="E459" s="33" t="s">
        <v>13</v>
      </c>
      <c r="F459" s="6">
        <v>37760.6</v>
      </c>
      <c r="G459" s="6">
        <v>37760.6</v>
      </c>
      <c r="H459" s="6">
        <v>37760.6</v>
      </c>
      <c r="I459" s="20">
        <f t="shared" si="147"/>
        <v>100</v>
      </c>
      <c r="J459" s="20">
        <f>H459/G459*100</f>
        <v>100</v>
      </c>
      <c r="K459" s="222"/>
      <c r="L459" s="127"/>
    </row>
    <row r="460" spans="1:12" ht="24" customHeight="1" x14ac:dyDescent="0.25">
      <c r="A460" s="128"/>
      <c r="B460" s="130"/>
      <c r="C460" s="144"/>
      <c r="D460" s="151"/>
      <c r="E460" s="33" t="s">
        <v>14</v>
      </c>
      <c r="F460" s="6">
        <v>1987.4</v>
      </c>
      <c r="G460" s="6">
        <v>1987.4</v>
      </c>
      <c r="H460" s="6">
        <v>1987.4</v>
      </c>
      <c r="I460" s="20">
        <f t="shared" si="147"/>
        <v>100</v>
      </c>
      <c r="J460" s="20">
        <f>H460/G460*100</f>
        <v>100</v>
      </c>
      <c r="K460" s="222"/>
      <c r="L460" s="127"/>
    </row>
    <row r="461" spans="1:12" ht="21.75" customHeight="1" x14ac:dyDescent="0.25">
      <c r="A461" s="128" t="s">
        <v>238</v>
      </c>
      <c r="B461" s="130"/>
      <c r="C461" s="144"/>
      <c r="D461" s="151" t="s">
        <v>229</v>
      </c>
      <c r="E461" s="33" t="s">
        <v>11</v>
      </c>
      <c r="F461" s="6">
        <f>F463+F464</f>
        <v>38000</v>
      </c>
      <c r="G461" s="6">
        <f>G463+G464</f>
        <v>38000</v>
      </c>
      <c r="H461" s="6">
        <f>H463+H464</f>
        <v>38000</v>
      </c>
      <c r="I461" s="20">
        <f t="shared" si="147"/>
        <v>100</v>
      </c>
      <c r="J461" s="20">
        <f>H461/G461*100</f>
        <v>100</v>
      </c>
      <c r="K461" s="222"/>
      <c r="L461" s="127"/>
    </row>
    <row r="462" spans="1:12" ht="20.25" x14ac:dyDescent="0.25">
      <c r="A462" s="128"/>
      <c r="B462" s="130"/>
      <c r="C462" s="144"/>
      <c r="D462" s="151"/>
      <c r="E462" s="33" t="s">
        <v>12</v>
      </c>
      <c r="F462" s="6"/>
      <c r="G462" s="6"/>
      <c r="H462" s="18"/>
      <c r="I462" s="21"/>
      <c r="J462" s="20"/>
      <c r="K462" s="222"/>
      <c r="L462" s="127"/>
    </row>
    <row r="463" spans="1:12" ht="40.5" x14ac:dyDescent="0.25">
      <c r="A463" s="128"/>
      <c r="B463" s="130"/>
      <c r="C463" s="144"/>
      <c r="D463" s="151"/>
      <c r="E463" s="33" t="s">
        <v>13</v>
      </c>
      <c r="F463" s="6">
        <v>37620</v>
      </c>
      <c r="G463" s="6">
        <v>37620</v>
      </c>
      <c r="H463" s="6">
        <v>37620</v>
      </c>
      <c r="I463" s="20">
        <f t="shared" ref="I463:J465" si="150">G463/F463*100</f>
        <v>100</v>
      </c>
      <c r="J463" s="20">
        <f t="shared" si="150"/>
        <v>100</v>
      </c>
      <c r="K463" s="222"/>
      <c r="L463" s="127"/>
    </row>
    <row r="464" spans="1:12" ht="42.75" customHeight="1" x14ac:dyDescent="0.25">
      <c r="A464" s="128"/>
      <c r="B464" s="130"/>
      <c r="C464" s="144"/>
      <c r="D464" s="151"/>
      <c r="E464" s="33" t="s">
        <v>14</v>
      </c>
      <c r="F464" s="6">
        <v>380</v>
      </c>
      <c r="G464" s="6">
        <v>380</v>
      </c>
      <c r="H464" s="6">
        <v>380</v>
      </c>
      <c r="I464" s="20">
        <f t="shared" si="150"/>
        <v>100</v>
      </c>
      <c r="J464" s="20">
        <f t="shared" si="150"/>
        <v>100</v>
      </c>
      <c r="K464" s="222"/>
      <c r="L464" s="127"/>
    </row>
    <row r="465" spans="1:12" ht="26.25" customHeight="1" x14ac:dyDescent="0.25">
      <c r="A465" s="128" t="s">
        <v>239</v>
      </c>
      <c r="B465" s="130"/>
      <c r="C465" s="144"/>
      <c r="D465" s="151" t="s">
        <v>371</v>
      </c>
      <c r="E465" s="33" t="s">
        <v>11</v>
      </c>
      <c r="F465" s="6">
        <f>F467+F468</f>
        <v>59871.869999999995</v>
      </c>
      <c r="G465" s="6">
        <f>G467+G468</f>
        <v>59871.869999999995</v>
      </c>
      <c r="H465" s="6">
        <f>H467+H468</f>
        <v>59871.873679999997</v>
      </c>
      <c r="I465" s="20">
        <f t="shared" si="150"/>
        <v>100</v>
      </c>
      <c r="J465" s="20">
        <f t="shared" si="150"/>
        <v>100.0000061464591</v>
      </c>
      <c r="K465" s="221"/>
      <c r="L465" s="145"/>
    </row>
    <row r="466" spans="1:12" ht="20.25" x14ac:dyDescent="0.25">
      <c r="A466" s="128"/>
      <c r="B466" s="130"/>
      <c r="C466" s="144"/>
      <c r="D466" s="151"/>
      <c r="E466" s="33" t="s">
        <v>12</v>
      </c>
      <c r="F466" s="6"/>
      <c r="G466" s="6"/>
      <c r="H466" s="18"/>
      <c r="I466" s="20"/>
      <c r="J466" s="20"/>
      <c r="K466" s="221"/>
      <c r="L466" s="145"/>
    </row>
    <row r="467" spans="1:12" ht="40.5" x14ac:dyDescent="0.25">
      <c r="A467" s="128"/>
      <c r="B467" s="130"/>
      <c r="C467" s="144"/>
      <c r="D467" s="151"/>
      <c r="E467" s="33" t="s">
        <v>13</v>
      </c>
      <c r="F467" s="6">
        <v>56878.28</v>
      </c>
      <c r="G467" s="6">
        <v>56878.28</v>
      </c>
      <c r="H467" s="6">
        <v>56878.28</v>
      </c>
      <c r="I467" s="20">
        <f>G467/F467*100</f>
        <v>100</v>
      </c>
      <c r="J467" s="20">
        <f>H467/G467*100</f>
        <v>100</v>
      </c>
      <c r="K467" s="221"/>
      <c r="L467" s="145"/>
    </row>
    <row r="468" spans="1:12" ht="43.5" customHeight="1" x14ac:dyDescent="0.25">
      <c r="A468" s="128"/>
      <c r="B468" s="130"/>
      <c r="C468" s="144"/>
      <c r="D468" s="151"/>
      <c r="E468" s="33" t="s">
        <v>14</v>
      </c>
      <c r="F468" s="6">
        <v>2993.59</v>
      </c>
      <c r="G468" s="6">
        <v>2993.59</v>
      </c>
      <c r="H468" s="6">
        <v>2993.5936799999999</v>
      </c>
      <c r="I468" s="20">
        <f>G468/F468*100</f>
        <v>100</v>
      </c>
      <c r="J468" s="20">
        <f t="shared" ref="J468" si="151">H468/G468*100</f>
        <v>100.00012292932566</v>
      </c>
      <c r="K468" s="221"/>
      <c r="L468" s="145"/>
    </row>
    <row r="469" spans="1:12" ht="24" customHeight="1" x14ac:dyDescent="0.25">
      <c r="A469" s="128" t="s">
        <v>240</v>
      </c>
      <c r="B469" s="149"/>
      <c r="C469" s="144"/>
      <c r="D469" s="151" t="s">
        <v>372</v>
      </c>
      <c r="E469" s="33" t="s">
        <v>11</v>
      </c>
      <c r="F469" s="6">
        <f>F471+F472</f>
        <v>10415.36</v>
      </c>
      <c r="G469" s="6">
        <f>G471+G472</f>
        <v>10415.36</v>
      </c>
      <c r="H469" s="6">
        <f>H471+H472</f>
        <v>10415.368420000001</v>
      </c>
      <c r="I469" s="20">
        <f>G469/F469*100</f>
        <v>100</v>
      </c>
      <c r="J469" s="20">
        <f>H469/G469*100</f>
        <v>100.00008084214085</v>
      </c>
      <c r="K469" s="222"/>
      <c r="L469" s="194"/>
    </row>
    <row r="470" spans="1:12" ht="20.25" customHeight="1" x14ac:dyDescent="0.25">
      <c r="A470" s="128"/>
      <c r="B470" s="149"/>
      <c r="C470" s="144"/>
      <c r="D470" s="151"/>
      <c r="E470" s="33" t="s">
        <v>12</v>
      </c>
      <c r="F470" s="18"/>
      <c r="G470" s="18"/>
      <c r="H470" s="18"/>
      <c r="I470" s="21"/>
      <c r="J470" s="21"/>
      <c r="K470" s="222"/>
      <c r="L470" s="194"/>
    </row>
    <row r="471" spans="1:12" ht="40.5" x14ac:dyDescent="0.25">
      <c r="A471" s="128"/>
      <c r="B471" s="149"/>
      <c r="C471" s="144"/>
      <c r="D471" s="151"/>
      <c r="E471" s="33" t="s">
        <v>13</v>
      </c>
      <c r="F471" s="6">
        <v>9894.6</v>
      </c>
      <c r="G471" s="6">
        <v>9894.6</v>
      </c>
      <c r="H471" s="6">
        <v>9894.6</v>
      </c>
      <c r="I471" s="20">
        <f t="shared" ref="I471:J473" si="152">G471/F471*100</f>
        <v>100</v>
      </c>
      <c r="J471" s="20">
        <f t="shared" si="152"/>
        <v>100</v>
      </c>
      <c r="K471" s="222"/>
      <c r="L471" s="194"/>
    </row>
    <row r="472" spans="1:12" ht="64.5" customHeight="1" x14ac:dyDescent="0.25">
      <c r="A472" s="128"/>
      <c r="B472" s="149"/>
      <c r="C472" s="144"/>
      <c r="D472" s="151"/>
      <c r="E472" s="33" t="s">
        <v>14</v>
      </c>
      <c r="F472" s="6">
        <v>520.76</v>
      </c>
      <c r="G472" s="6">
        <v>520.76</v>
      </c>
      <c r="H472" s="6">
        <v>520.76841999999999</v>
      </c>
      <c r="I472" s="20">
        <f t="shared" si="152"/>
        <v>100</v>
      </c>
      <c r="J472" s="20">
        <f t="shared" si="152"/>
        <v>100.00161686765496</v>
      </c>
      <c r="K472" s="222"/>
      <c r="L472" s="194"/>
    </row>
    <row r="473" spans="1:12" ht="24" customHeight="1" x14ac:dyDescent="0.25">
      <c r="A473" s="128" t="s">
        <v>241</v>
      </c>
      <c r="B473" s="130"/>
      <c r="C473" s="144"/>
      <c r="D473" s="151" t="s">
        <v>231</v>
      </c>
      <c r="E473" s="33" t="s">
        <v>11</v>
      </c>
      <c r="F473" s="6">
        <f>F475+F476</f>
        <v>12158.98</v>
      </c>
      <c r="G473" s="6">
        <f>G475+G476</f>
        <v>12158.98</v>
      </c>
      <c r="H473" s="6">
        <f>H475+H476</f>
        <v>12158.9899</v>
      </c>
      <c r="I473" s="20">
        <f t="shared" si="152"/>
        <v>100</v>
      </c>
      <c r="J473" s="20">
        <f t="shared" si="152"/>
        <v>100.00008142130343</v>
      </c>
      <c r="K473" s="185"/>
      <c r="L473" s="150"/>
    </row>
    <row r="474" spans="1:12" ht="18.75" customHeight="1" x14ac:dyDescent="0.25">
      <c r="A474" s="128"/>
      <c r="B474" s="130"/>
      <c r="C474" s="144"/>
      <c r="D474" s="151"/>
      <c r="E474" s="33" t="s">
        <v>12</v>
      </c>
      <c r="F474" s="6"/>
      <c r="G474" s="6"/>
      <c r="H474" s="6"/>
      <c r="I474" s="20"/>
      <c r="J474" s="20"/>
      <c r="K474" s="186"/>
      <c r="L474" s="150"/>
    </row>
    <row r="475" spans="1:12" ht="41.25" customHeight="1" x14ac:dyDescent="0.25">
      <c r="A475" s="128"/>
      <c r="B475" s="130"/>
      <c r="C475" s="144"/>
      <c r="D475" s="151"/>
      <c r="E475" s="33" t="s">
        <v>13</v>
      </c>
      <c r="F475" s="6">
        <v>12037.4</v>
      </c>
      <c r="G475" s="6">
        <v>12037.4</v>
      </c>
      <c r="H475" s="6">
        <v>12037.4</v>
      </c>
      <c r="I475" s="20">
        <f>G475/F475*100</f>
        <v>100</v>
      </c>
      <c r="J475" s="20">
        <f>H475/G475*100</f>
        <v>100</v>
      </c>
      <c r="K475" s="186"/>
      <c r="L475" s="150"/>
    </row>
    <row r="476" spans="1:12" ht="42" customHeight="1" x14ac:dyDescent="0.25">
      <c r="A476" s="128"/>
      <c r="B476" s="130"/>
      <c r="C476" s="144"/>
      <c r="D476" s="151"/>
      <c r="E476" s="33" t="s">
        <v>14</v>
      </c>
      <c r="F476" s="6">
        <v>121.58</v>
      </c>
      <c r="G476" s="6">
        <v>121.58</v>
      </c>
      <c r="H476" s="6">
        <v>121.5899</v>
      </c>
      <c r="I476" s="20">
        <f>G476/F476*100</f>
        <v>100</v>
      </c>
      <c r="J476" s="20">
        <f t="shared" ref="J476:J492" si="153">H476/G476*100</f>
        <v>100.00814278664254</v>
      </c>
      <c r="K476" s="187"/>
      <c r="L476" s="150"/>
    </row>
    <row r="477" spans="1:12" ht="24" customHeight="1" x14ac:dyDescent="0.25">
      <c r="A477" s="128" t="s">
        <v>242</v>
      </c>
      <c r="B477" s="130"/>
      <c r="C477" s="144"/>
      <c r="D477" s="151" t="s">
        <v>232</v>
      </c>
      <c r="E477" s="33" t="s">
        <v>11</v>
      </c>
      <c r="F477" s="6">
        <f>F479+F480</f>
        <v>21818.18</v>
      </c>
      <c r="G477" s="6">
        <f>G479+G480</f>
        <v>21818.18</v>
      </c>
      <c r="H477" s="6">
        <f>H479+H480</f>
        <v>21818.18</v>
      </c>
      <c r="I477" s="20">
        <f>G477/F477*100</f>
        <v>100</v>
      </c>
      <c r="J477" s="20">
        <f t="shared" si="153"/>
        <v>100</v>
      </c>
      <c r="K477" s="185"/>
      <c r="L477" s="150"/>
    </row>
    <row r="478" spans="1:12" ht="18.75" customHeight="1" x14ac:dyDescent="0.25">
      <c r="A478" s="128"/>
      <c r="B478" s="130"/>
      <c r="C478" s="144"/>
      <c r="D478" s="151"/>
      <c r="E478" s="33" t="s">
        <v>12</v>
      </c>
      <c r="F478" s="6"/>
      <c r="G478" s="6"/>
      <c r="H478" s="6"/>
      <c r="I478" s="20"/>
      <c r="J478" s="20"/>
      <c r="K478" s="186"/>
      <c r="L478" s="150"/>
    </row>
    <row r="479" spans="1:12" ht="41.25" customHeight="1" x14ac:dyDescent="0.25">
      <c r="A479" s="128"/>
      <c r="B479" s="130"/>
      <c r="C479" s="144"/>
      <c r="D479" s="151"/>
      <c r="E479" s="33" t="s">
        <v>13</v>
      </c>
      <c r="F479" s="6">
        <v>21600</v>
      </c>
      <c r="G479" s="6">
        <v>21600</v>
      </c>
      <c r="H479" s="6">
        <v>21600</v>
      </c>
      <c r="I479" s="20">
        <f>G479/F479*100</f>
        <v>100</v>
      </c>
      <c r="J479" s="20">
        <f t="shared" si="153"/>
        <v>100</v>
      </c>
      <c r="K479" s="186"/>
      <c r="L479" s="150"/>
    </row>
    <row r="480" spans="1:12" ht="42" customHeight="1" x14ac:dyDescent="0.25">
      <c r="A480" s="128"/>
      <c r="B480" s="130"/>
      <c r="C480" s="144"/>
      <c r="D480" s="151"/>
      <c r="E480" s="33" t="s">
        <v>14</v>
      </c>
      <c r="F480" s="6">
        <v>218.18</v>
      </c>
      <c r="G480" s="6">
        <v>218.18</v>
      </c>
      <c r="H480" s="6">
        <v>218.18</v>
      </c>
      <c r="I480" s="20">
        <f>G480/F480*100</f>
        <v>100</v>
      </c>
      <c r="J480" s="20">
        <f t="shared" si="153"/>
        <v>100</v>
      </c>
      <c r="K480" s="187"/>
      <c r="L480" s="150"/>
    </row>
    <row r="481" spans="1:12" ht="24" customHeight="1" x14ac:dyDescent="0.25">
      <c r="A481" s="128" t="s">
        <v>243</v>
      </c>
      <c r="B481" s="130"/>
      <c r="C481" s="144"/>
      <c r="D481" s="151" t="s">
        <v>207</v>
      </c>
      <c r="E481" s="33" t="s">
        <v>11</v>
      </c>
      <c r="F481" s="6">
        <f>F483+F484</f>
        <v>22178.879999999997</v>
      </c>
      <c r="G481" s="6">
        <f>G483+G484</f>
        <v>22178.879999999997</v>
      </c>
      <c r="H481" s="6">
        <f>H483+H484</f>
        <v>22178.888889999998</v>
      </c>
      <c r="I481" s="20">
        <f>G481/F481*100</f>
        <v>100</v>
      </c>
      <c r="J481" s="20">
        <f t="shared" si="153"/>
        <v>100.00004008317825</v>
      </c>
      <c r="K481" s="185"/>
      <c r="L481" s="150"/>
    </row>
    <row r="482" spans="1:12" ht="18.75" customHeight="1" x14ac:dyDescent="0.25">
      <c r="A482" s="128"/>
      <c r="B482" s="130"/>
      <c r="C482" s="144"/>
      <c r="D482" s="151"/>
      <c r="E482" s="33" t="s">
        <v>12</v>
      </c>
      <c r="F482" s="6"/>
      <c r="G482" s="6"/>
      <c r="H482" s="6"/>
      <c r="I482" s="20"/>
      <c r="J482" s="20"/>
      <c r="K482" s="186"/>
      <c r="L482" s="150"/>
    </row>
    <row r="483" spans="1:12" ht="41.25" customHeight="1" x14ac:dyDescent="0.25">
      <c r="A483" s="128"/>
      <c r="B483" s="130"/>
      <c r="C483" s="144"/>
      <c r="D483" s="151"/>
      <c r="E483" s="33" t="s">
        <v>13</v>
      </c>
      <c r="F483" s="6">
        <v>21957.1</v>
      </c>
      <c r="G483" s="6">
        <v>21957.1</v>
      </c>
      <c r="H483" s="6">
        <v>21957.1</v>
      </c>
      <c r="I483" s="20">
        <f>G483/F483*100</f>
        <v>100</v>
      </c>
      <c r="J483" s="20">
        <f t="shared" si="153"/>
        <v>100</v>
      </c>
      <c r="K483" s="186"/>
      <c r="L483" s="150"/>
    </row>
    <row r="484" spans="1:12" ht="42" customHeight="1" x14ac:dyDescent="0.25">
      <c r="A484" s="128"/>
      <c r="B484" s="130"/>
      <c r="C484" s="144"/>
      <c r="D484" s="151"/>
      <c r="E484" s="33" t="s">
        <v>14</v>
      </c>
      <c r="F484" s="6">
        <v>221.78</v>
      </c>
      <c r="G484" s="6">
        <v>221.78</v>
      </c>
      <c r="H484" s="6">
        <v>221.78889000000001</v>
      </c>
      <c r="I484" s="20">
        <f>G484/F484*100</f>
        <v>100</v>
      </c>
      <c r="J484" s="20">
        <f t="shared" si="153"/>
        <v>100.00400847686896</v>
      </c>
      <c r="K484" s="187"/>
      <c r="L484" s="150"/>
    </row>
    <row r="485" spans="1:12" ht="24" customHeight="1" x14ac:dyDescent="0.25">
      <c r="A485" s="128" t="s">
        <v>244</v>
      </c>
      <c r="B485" s="130"/>
      <c r="C485" s="144"/>
      <c r="D485" s="151" t="s">
        <v>233</v>
      </c>
      <c r="E485" s="33" t="s">
        <v>11</v>
      </c>
      <c r="F485" s="6">
        <f>F487+F488</f>
        <v>2736.84</v>
      </c>
      <c r="G485" s="6">
        <f>G487+G488</f>
        <v>2736.84</v>
      </c>
      <c r="H485" s="6">
        <f>H487+H488</f>
        <v>2736.84211</v>
      </c>
      <c r="I485" s="20">
        <f>G485/F485*100</f>
        <v>100</v>
      </c>
      <c r="J485" s="20">
        <f t="shared" si="153"/>
        <v>100.00007709621315</v>
      </c>
      <c r="K485" s="185"/>
      <c r="L485" s="150"/>
    </row>
    <row r="486" spans="1:12" ht="18.75" customHeight="1" x14ac:dyDescent="0.25">
      <c r="A486" s="128"/>
      <c r="B486" s="130"/>
      <c r="C486" s="144"/>
      <c r="D486" s="151"/>
      <c r="E486" s="33" t="s">
        <v>12</v>
      </c>
      <c r="F486" s="6"/>
      <c r="G486" s="6"/>
      <c r="H486" s="6"/>
      <c r="I486" s="20"/>
      <c r="J486" s="20"/>
      <c r="K486" s="186"/>
      <c r="L486" s="150"/>
    </row>
    <row r="487" spans="1:12" ht="41.25" customHeight="1" x14ac:dyDescent="0.25">
      <c r="A487" s="128"/>
      <c r="B487" s="130"/>
      <c r="C487" s="144"/>
      <c r="D487" s="151"/>
      <c r="E487" s="33" t="s">
        <v>13</v>
      </c>
      <c r="F487" s="6">
        <v>2600</v>
      </c>
      <c r="G487" s="6">
        <v>2600</v>
      </c>
      <c r="H487" s="6">
        <v>2600</v>
      </c>
      <c r="I487" s="20">
        <f>G487/F487*100</f>
        <v>100</v>
      </c>
      <c r="J487" s="20">
        <f t="shared" si="153"/>
        <v>100</v>
      </c>
      <c r="K487" s="186"/>
      <c r="L487" s="150"/>
    </row>
    <row r="488" spans="1:12" ht="42" customHeight="1" x14ac:dyDescent="0.25">
      <c r="A488" s="128"/>
      <c r="B488" s="130"/>
      <c r="C488" s="144"/>
      <c r="D488" s="151"/>
      <c r="E488" s="33" t="s">
        <v>14</v>
      </c>
      <c r="F488" s="6">
        <v>136.84</v>
      </c>
      <c r="G488" s="6">
        <v>136.84</v>
      </c>
      <c r="H488" s="6">
        <v>136.84210999999999</v>
      </c>
      <c r="I488" s="20">
        <f>G488/F488*100</f>
        <v>100</v>
      </c>
      <c r="J488" s="20">
        <f t="shared" si="153"/>
        <v>100.00154194679918</v>
      </c>
      <c r="K488" s="187"/>
      <c r="L488" s="150"/>
    </row>
    <row r="489" spans="1:12" ht="24" customHeight="1" x14ac:dyDescent="0.25">
      <c r="A489" s="128" t="s">
        <v>245</v>
      </c>
      <c r="B489" s="130"/>
      <c r="C489" s="144"/>
      <c r="D489" s="151" t="s">
        <v>234</v>
      </c>
      <c r="E489" s="33" t="s">
        <v>11</v>
      </c>
      <c r="F489" s="6">
        <f>F491+F492</f>
        <v>1473.68</v>
      </c>
      <c r="G489" s="6">
        <f>G491+G492</f>
        <v>1473.68</v>
      </c>
      <c r="H489" s="6">
        <f>H491+H492</f>
        <v>1473.6842000000001</v>
      </c>
      <c r="I489" s="20">
        <f>G489/F489*100</f>
        <v>100</v>
      </c>
      <c r="J489" s="20">
        <f t="shared" si="153"/>
        <v>100.0002850008143</v>
      </c>
      <c r="K489" s="185"/>
      <c r="L489" s="150"/>
    </row>
    <row r="490" spans="1:12" ht="18.75" customHeight="1" x14ac:dyDescent="0.25">
      <c r="A490" s="128"/>
      <c r="B490" s="130"/>
      <c r="C490" s="144"/>
      <c r="D490" s="151"/>
      <c r="E490" s="33" t="s">
        <v>12</v>
      </c>
      <c r="F490" s="6"/>
      <c r="G490" s="6"/>
      <c r="H490" s="6"/>
      <c r="I490" s="20"/>
      <c r="J490" s="20"/>
      <c r="K490" s="186"/>
      <c r="L490" s="150"/>
    </row>
    <row r="491" spans="1:12" ht="41.25" customHeight="1" x14ac:dyDescent="0.25">
      <c r="A491" s="128"/>
      <c r="B491" s="130"/>
      <c r="C491" s="144"/>
      <c r="D491" s="151"/>
      <c r="E491" s="33" t="s">
        <v>13</v>
      </c>
      <c r="F491" s="6">
        <v>1400</v>
      </c>
      <c r="G491" s="6">
        <v>1400</v>
      </c>
      <c r="H491" s="6">
        <v>1399.9999700000001</v>
      </c>
      <c r="I491" s="20">
        <f>G491/F491*100</f>
        <v>100</v>
      </c>
      <c r="J491" s="20">
        <f t="shared" si="153"/>
        <v>99.999997857142858</v>
      </c>
      <c r="K491" s="186"/>
      <c r="L491" s="150"/>
    </row>
    <row r="492" spans="1:12" ht="42" customHeight="1" x14ac:dyDescent="0.25">
      <c r="A492" s="128"/>
      <c r="B492" s="130"/>
      <c r="C492" s="144"/>
      <c r="D492" s="151"/>
      <c r="E492" s="33" t="s">
        <v>14</v>
      </c>
      <c r="F492" s="6">
        <v>73.680000000000007</v>
      </c>
      <c r="G492" s="6">
        <v>73.680000000000007</v>
      </c>
      <c r="H492" s="6">
        <v>73.684229999999999</v>
      </c>
      <c r="I492" s="20">
        <f>G492/F492*100</f>
        <v>100</v>
      </c>
      <c r="J492" s="20">
        <f t="shared" si="153"/>
        <v>100.00574104234528</v>
      </c>
      <c r="K492" s="187"/>
      <c r="L492" s="150"/>
    </row>
    <row r="493" spans="1:12" ht="24" customHeight="1" x14ac:dyDescent="0.25">
      <c r="A493" s="128" t="s">
        <v>246</v>
      </c>
      <c r="B493" s="130"/>
      <c r="C493" s="144"/>
      <c r="D493" s="151" t="s">
        <v>235</v>
      </c>
      <c r="E493" s="33" t="s">
        <v>11</v>
      </c>
      <c r="F493" s="6">
        <f>F495+F496</f>
        <v>14654.94</v>
      </c>
      <c r="G493" s="6">
        <f>G495+G496</f>
        <v>14654.94</v>
      </c>
      <c r="H493" s="6">
        <f>H495+H496</f>
        <v>14654.947370000002</v>
      </c>
      <c r="I493" s="20">
        <f>G493/F493*100</f>
        <v>100</v>
      </c>
      <c r="J493" s="20">
        <f t="shared" ref="J493" si="154">H493/G493*100</f>
        <v>100.0000502902093</v>
      </c>
      <c r="K493" s="185"/>
      <c r="L493" s="150"/>
    </row>
    <row r="494" spans="1:12" ht="18.75" customHeight="1" x14ac:dyDescent="0.25">
      <c r="A494" s="128"/>
      <c r="B494" s="130"/>
      <c r="C494" s="144"/>
      <c r="D494" s="151"/>
      <c r="E494" s="33" t="s">
        <v>12</v>
      </c>
      <c r="F494" s="6"/>
      <c r="G494" s="6"/>
      <c r="H494" s="6"/>
      <c r="I494" s="20"/>
      <c r="J494" s="20"/>
      <c r="K494" s="186"/>
      <c r="L494" s="150"/>
    </row>
    <row r="495" spans="1:12" ht="41.25" customHeight="1" x14ac:dyDescent="0.25">
      <c r="A495" s="128"/>
      <c r="B495" s="130"/>
      <c r="C495" s="144"/>
      <c r="D495" s="151"/>
      <c r="E495" s="33" t="s">
        <v>13</v>
      </c>
      <c r="F495" s="6">
        <v>13922.2</v>
      </c>
      <c r="G495" s="6">
        <v>13922.2</v>
      </c>
      <c r="H495" s="6">
        <v>13922.2</v>
      </c>
      <c r="I495" s="20">
        <f>G495/F495*100</f>
        <v>100</v>
      </c>
      <c r="J495" s="20">
        <f t="shared" ref="J495" si="155">H495/G495*100</f>
        <v>100</v>
      </c>
      <c r="K495" s="186"/>
      <c r="L495" s="150"/>
    </row>
    <row r="496" spans="1:12" ht="83.25" customHeight="1" x14ac:dyDescent="0.25">
      <c r="A496" s="128"/>
      <c r="B496" s="130"/>
      <c r="C496" s="144"/>
      <c r="D496" s="151"/>
      <c r="E496" s="33" t="s">
        <v>14</v>
      </c>
      <c r="F496" s="6">
        <v>732.74</v>
      </c>
      <c r="G496" s="6">
        <v>732.74</v>
      </c>
      <c r="H496" s="6">
        <v>732.74737000000005</v>
      </c>
      <c r="I496" s="20">
        <f>G496/F496*100</f>
        <v>100</v>
      </c>
      <c r="J496" s="20">
        <v>100</v>
      </c>
      <c r="K496" s="187"/>
      <c r="L496" s="150"/>
    </row>
    <row r="497" spans="1:19" ht="24" customHeight="1" x14ac:dyDescent="0.25">
      <c r="A497" s="128" t="s">
        <v>247</v>
      </c>
      <c r="B497" s="130"/>
      <c r="C497" s="144"/>
      <c r="D497" s="151" t="s">
        <v>230</v>
      </c>
      <c r="E497" s="33" t="s">
        <v>11</v>
      </c>
      <c r="F497" s="6">
        <f>F499+F500</f>
        <v>37715.78</v>
      </c>
      <c r="G497" s="6">
        <f>G499+G500</f>
        <v>37715.78</v>
      </c>
      <c r="H497" s="6">
        <f>H499+H500</f>
        <v>37715.789470000003</v>
      </c>
      <c r="I497" s="20">
        <f>G497/F497*100</f>
        <v>100</v>
      </c>
      <c r="J497" s="20">
        <f t="shared" ref="J497" si="156">H497/G497*100</f>
        <v>100.00002510885366</v>
      </c>
      <c r="K497" s="185"/>
      <c r="L497" s="150"/>
    </row>
    <row r="498" spans="1:19" ht="18.75" customHeight="1" x14ac:dyDescent="0.25">
      <c r="A498" s="128"/>
      <c r="B498" s="130"/>
      <c r="C498" s="144"/>
      <c r="D498" s="151"/>
      <c r="E498" s="33" t="s">
        <v>12</v>
      </c>
      <c r="F498" s="6"/>
      <c r="G498" s="6"/>
      <c r="H498" s="6"/>
      <c r="I498" s="20"/>
      <c r="J498" s="20"/>
      <c r="K498" s="186"/>
      <c r="L498" s="150"/>
    </row>
    <row r="499" spans="1:19" ht="41.25" customHeight="1" x14ac:dyDescent="0.25">
      <c r="A499" s="128"/>
      <c r="B499" s="130"/>
      <c r="C499" s="144"/>
      <c r="D499" s="151"/>
      <c r="E499" s="33" t="s">
        <v>13</v>
      </c>
      <c r="F499" s="6">
        <v>35830</v>
      </c>
      <c r="G499" s="6">
        <v>35830</v>
      </c>
      <c r="H499" s="6">
        <v>35830</v>
      </c>
      <c r="I499" s="20">
        <f>G499/F499*100</f>
        <v>100</v>
      </c>
      <c r="J499" s="20">
        <f>H499/G499*100</f>
        <v>100</v>
      </c>
      <c r="K499" s="186"/>
      <c r="L499" s="150"/>
    </row>
    <row r="500" spans="1:19" ht="42" customHeight="1" x14ac:dyDescent="0.25">
      <c r="A500" s="128"/>
      <c r="B500" s="130"/>
      <c r="C500" s="144"/>
      <c r="D500" s="151"/>
      <c r="E500" s="33" t="s">
        <v>14</v>
      </c>
      <c r="F500" s="6">
        <v>1885.78</v>
      </c>
      <c r="G500" s="6">
        <v>1885.78</v>
      </c>
      <c r="H500" s="6">
        <v>1885.7894699999999</v>
      </c>
      <c r="I500" s="20">
        <f>G500/F500*100</f>
        <v>100</v>
      </c>
      <c r="J500" s="20">
        <f>H500/G500*100</f>
        <v>100.00050217946949</v>
      </c>
      <c r="K500" s="187"/>
      <c r="L500" s="150"/>
      <c r="S500" t="s">
        <v>221</v>
      </c>
    </row>
    <row r="501" spans="1:19" ht="24" customHeight="1" x14ac:dyDescent="0.25">
      <c r="A501" s="128" t="s">
        <v>248</v>
      </c>
      <c r="B501" s="130"/>
      <c r="C501" s="144"/>
      <c r="D501" s="189" t="s">
        <v>72</v>
      </c>
      <c r="E501" s="33" t="s">
        <v>11</v>
      </c>
      <c r="F501" s="6">
        <f>F503+F504</f>
        <v>5470.63</v>
      </c>
      <c r="G501" s="6">
        <f>G503+G504</f>
        <v>5470.63</v>
      </c>
      <c r="H501" s="6">
        <f>H503+H504</f>
        <v>5470.6315800000002</v>
      </c>
      <c r="I501" s="20">
        <f>G501/F501*100</f>
        <v>100</v>
      </c>
      <c r="J501" s="20">
        <f t="shared" ref="J501" si="157">H501/G501*100</f>
        <v>100.00002888149994</v>
      </c>
      <c r="K501" s="185"/>
      <c r="L501" s="150"/>
      <c r="S501" t="s">
        <v>74</v>
      </c>
    </row>
    <row r="502" spans="1:19" ht="18.75" customHeight="1" x14ac:dyDescent="0.25">
      <c r="A502" s="128"/>
      <c r="B502" s="130"/>
      <c r="C502" s="144"/>
      <c r="D502" s="190"/>
      <c r="E502" s="33" t="s">
        <v>12</v>
      </c>
      <c r="F502" s="6"/>
      <c r="G502" s="6"/>
      <c r="H502" s="6"/>
      <c r="I502" s="20"/>
      <c r="J502" s="20"/>
      <c r="K502" s="186"/>
      <c r="L502" s="150"/>
    </row>
    <row r="503" spans="1:19" ht="41.25" customHeight="1" x14ac:dyDescent="0.25">
      <c r="A503" s="128"/>
      <c r="B503" s="130"/>
      <c r="C503" s="144"/>
      <c r="D503" s="190"/>
      <c r="E503" s="33" t="s">
        <v>13</v>
      </c>
      <c r="F503" s="6">
        <v>5197.1000000000004</v>
      </c>
      <c r="G503" s="6">
        <v>5197.1000000000004</v>
      </c>
      <c r="H503" s="6">
        <v>5197.1000000000004</v>
      </c>
      <c r="I503" s="20">
        <f>G503/F503*100</f>
        <v>100</v>
      </c>
      <c r="J503" s="20">
        <f t="shared" ref="J503:J505" si="158">H503/G503*100</f>
        <v>100</v>
      </c>
      <c r="K503" s="186"/>
      <c r="L503" s="150"/>
    </row>
    <row r="504" spans="1:19" ht="42" customHeight="1" x14ac:dyDescent="0.25">
      <c r="A504" s="128"/>
      <c r="B504" s="130"/>
      <c r="C504" s="144"/>
      <c r="D504" s="191"/>
      <c r="E504" s="33" t="s">
        <v>14</v>
      </c>
      <c r="F504" s="6">
        <v>273.52999999999997</v>
      </c>
      <c r="G504" s="6">
        <v>273.52999999999997</v>
      </c>
      <c r="H504" s="6">
        <v>273.53158000000002</v>
      </c>
      <c r="I504" s="20">
        <f>G504/F504*100</f>
        <v>100</v>
      </c>
      <c r="J504" s="20">
        <f t="shared" si="158"/>
        <v>100.00057763316639</v>
      </c>
      <c r="K504" s="187"/>
      <c r="L504" s="150"/>
    </row>
    <row r="505" spans="1:19" ht="24" customHeight="1" x14ac:dyDescent="0.25">
      <c r="A505" s="128" t="s">
        <v>249</v>
      </c>
      <c r="B505" s="130"/>
      <c r="C505" s="144"/>
      <c r="D505" s="189" t="s">
        <v>236</v>
      </c>
      <c r="E505" s="33" t="s">
        <v>11</v>
      </c>
      <c r="F505" s="6">
        <f>F507+F508</f>
        <v>14185.26</v>
      </c>
      <c r="G505" s="6">
        <f>G507+G508</f>
        <v>14185.26</v>
      </c>
      <c r="H505" s="6">
        <f>H507+H508</f>
        <v>14185.263150000001</v>
      </c>
      <c r="I505" s="20">
        <f>G505/F505*100</f>
        <v>100</v>
      </c>
      <c r="J505" s="20">
        <f t="shared" si="158"/>
        <v>100.00002220614921</v>
      </c>
      <c r="K505" s="185"/>
      <c r="L505" s="150"/>
    </row>
    <row r="506" spans="1:19" ht="18.75" customHeight="1" x14ac:dyDescent="0.25">
      <c r="A506" s="128"/>
      <c r="B506" s="130"/>
      <c r="C506" s="144"/>
      <c r="D506" s="190"/>
      <c r="E506" s="33" t="s">
        <v>12</v>
      </c>
      <c r="F506" s="6"/>
      <c r="G506" s="6"/>
      <c r="H506" s="6"/>
      <c r="I506" s="20"/>
      <c r="J506" s="20"/>
      <c r="K506" s="186"/>
      <c r="L506" s="150"/>
    </row>
    <row r="507" spans="1:19" ht="41.25" customHeight="1" x14ac:dyDescent="0.25">
      <c r="A507" s="128"/>
      <c r="B507" s="130"/>
      <c r="C507" s="144"/>
      <c r="D507" s="190"/>
      <c r="E507" s="33" t="s">
        <v>13</v>
      </c>
      <c r="F507" s="6">
        <v>13476</v>
      </c>
      <c r="G507" s="6">
        <v>13476</v>
      </c>
      <c r="H507" s="6">
        <v>13475.99999</v>
      </c>
      <c r="I507" s="20">
        <f>G507/F507*100</f>
        <v>100</v>
      </c>
      <c r="J507" s="20">
        <f t="shared" ref="J507:J509" si="159">H507/G507*100</f>
        <v>99.999999925794</v>
      </c>
      <c r="K507" s="186"/>
      <c r="L507" s="150"/>
    </row>
    <row r="508" spans="1:19" ht="42" customHeight="1" x14ac:dyDescent="0.25">
      <c r="A508" s="128"/>
      <c r="B508" s="130"/>
      <c r="C508" s="144"/>
      <c r="D508" s="191"/>
      <c r="E508" s="33" t="s">
        <v>14</v>
      </c>
      <c r="F508" s="6">
        <v>709.26</v>
      </c>
      <c r="G508" s="6">
        <v>709.26</v>
      </c>
      <c r="H508" s="6">
        <v>709.26315999999997</v>
      </c>
      <c r="I508" s="20">
        <f>G508/F508*100</f>
        <v>100</v>
      </c>
      <c r="J508" s="20">
        <f t="shared" si="159"/>
        <v>100.00044553478273</v>
      </c>
      <c r="K508" s="187"/>
      <c r="L508" s="150"/>
    </row>
    <row r="509" spans="1:19" ht="24" customHeight="1" x14ac:dyDescent="0.25">
      <c r="A509" s="128" t="s">
        <v>250</v>
      </c>
      <c r="B509" s="130"/>
      <c r="C509" s="144"/>
      <c r="D509" s="189" t="s">
        <v>237</v>
      </c>
      <c r="E509" s="33" t="s">
        <v>11</v>
      </c>
      <c r="F509" s="6">
        <f>F511+F512</f>
        <v>39473.68</v>
      </c>
      <c r="G509" s="6">
        <f>G511+G512</f>
        <v>39473.68</v>
      </c>
      <c r="H509" s="6">
        <f>H511+H512</f>
        <v>39473.684209999999</v>
      </c>
      <c r="I509" s="20">
        <f>G509/F509*100</f>
        <v>100</v>
      </c>
      <c r="J509" s="20">
        <f t="shared" si="159"/>
        <v>100.00001066533446</v>
      </c>
      <c r="K509" s="185"/>
      <c r="L509" s="150"/>
    </row>
    <row r="510" spans="1:19" ht="18.75" customHeight="1" x14ac:dyDescent="0.25">
      <c r="A510" s="128"/>
      <c r="B510" s="130"/>
      <c r="C510" s="144"/>
      <c r="D510" s="190"/>
      <c r="E510" s="33" t="s">
        <v>12</v>
      </c>
      <c r="F510" s="6"/>
      <c r="G510" s="6"/>
      <c r="H510" s="6"/>
      <c r="I510" s="20"/>
      <c r="J510" s="20"/>
      <c r="K510" s="186"/>
      <c r="L510" s="150"/>
    </row>
    <row r="511" spans="1:19" ht="41.25" customHeight="1" x14ac:dyDescent="0.25">
      <c r="A511" s="128"/>
      <c r="B511" s="130"/>
      <c r="C511" s="144"/>
      <c r="D511" s="190"/>
      <c r="E511" s="33" t="s">
        <v>13</v>
      </c>
      <c r="F511" s="6">
        <v>37500</v>
      </c>
      <c r="G511" s="6">
        <v>37500</v>
      </c>
      <c r="H511" s="6">
        <v>37500</v>
      </c>
      <c r="I511" s="20">
        <f>G511/F511*100</f>
        <v>100</v>
      </c>
      <c r="J511" s="20">
        <f t="shared" ref="J511:J512" si="160">H511/G511*100</f>
        <v>100</v>
      </c>
      <c r="K511" s="186"/>
      <c r="L511" s="150"/>
    </row>
    <row r="512" spans="1:19" ht="42" customHeight="1" x14ac:dyDescent="0.25">
      <c r="A512" s="128"/>
      <c r="B512" s="130"/>
      <c r="C512" s="144"/>
      <c r="D512" s="191"/>
      <c r="E512" s="33" t="s">
        <v>14</v>
      </c>
      <c r="F512" s="6">
        <v>1973.68</v>
      </c>
      <c r="G512" s="6">
        <v>1973.68</v>
      </c>
      <c r="H512" s="6">
        <v>1973.6842099999999</v>
      </c>
      <c r="I512" s="20">
        <f>G512/F512*100</f>
        <v>100</v>
      </c>
      <c r="J512" s="20">
        <f t="shared" si="160"/>
        <v>100.00021330712173</v>
      </c>
      <c r="K512" s="187"/>
      <c r="L512" s="150"/>
    </row>
    <row r="513" spans="1:13" s="57" customFormat="1" ht="20.25" customHeight="1" x14ac:dyDescent="0.25">
      <c r="A513" s="154" t="s">
        <v>133</v>
      </c>
      <c r="B513" s="210" t="s">
        <v>45</v>
      </c>
      <c r="C513" s="184"/>
      <c r="D513" s="180"/>
      <c r="E513" s="54" t="s">
        <v>11</v>
      </c>
      <c r="F513" s="67">
        <f>F515+F516</f>
        <v>306972.28999999998</v>
      </c>
      <c r="G513" s="67">
        <f>G515+G516</f>
        <v>298722.28999999998</v>
      </c>
      <c r="H513" s="67">
        <f>H515+H516</f>
        <v>298583.67699999997</v>
      </c>
      <c r="I513" s="67">
        <f>G513/F513*100</f>
        <v>97.312461004216374</v>
      </c>
      <c r="J513" s="67">
        <f t="shared" ref="J513" si="161">H513/G513*100</f>
        <v>99.953598039168739</v>
      </c>
      <c r="K513" s="126" t="s">
        <v>218</v>
      </c>
      <c r="L513" s="192"/>
      <c r="M513" s="65"/>
    </row>
    <row r="514" spans="1:13" s="57" customFormat="1" ht="20.25" x14ac:dyDescent="0.25">
      <c r="A514" s="154"/>
      <c r="B514" s="210"/>
      <c r="C514" s="184"/>
      <c r="D514" s="180"/>
      <c r="E514" s="54" t="s">
        <v>12</v>
      </c>
      <c r="F514" s="67"/>
      <c r="G514" s="67"/>
      <c r="H514" s="67"/>
      <c r="I514" s="67"/>
      <c r="J514" s="67"/>
      <c r="K514" s="126"/>
      <c r="L514" s="192"/>
      <c r="M514" s="65"/>
    </row>
    <row r="515" spans="1:13" s="57" customFormat="1" ht="40.5" x14ac:dyDescent="0.25">
      <c r="A515" s="154"/>
      <c r="B515" s="210"/>
      <c r="C515" s="184"/>
      <c r="D515" s="180"/>
      <c r="E515" s="54" t="s">
        <v>13</v>
      </c>
      <c r="F515" s="67">
        <f>F524+F528+F532+F520</f>
        <v>225778.59999999998</v>
      </c>
      <c r="G515" s="67">
        <f t="shared" ref="G515:H515" si="162">G524+G528+G532+G520</f>
        <v>217528.59999999998</v>
      </c>
      <c r="H515" s="67">
        <f t="shared" si="162"/>
        <v>217482.27899999998</v>
      </c>
      <c r="I515" s="67">
        <f>G515/F515*100</f>
        <v>96.345977873899486</v>
      </c>
      <c r="J515" s="67">
        <f t="shared" ref="J515" si="163">H515/G515*100</f>
        <v>99.978705788572171</v>
      </c>
      <c r="K515" s="126"/>
      <c r="L515" s="192"/>
      <c r="M515" s="65"/>
    </row>
    <row r="516" spans="1:13" s="57" customFormat="1" ht="40.5" x14ac:dyDescent="0.25">
      <c r="A516" s="154"/>
      <c r="B516" s="210"/>
      <c r="C516" s="184"/>
      <c r="D516" s="180"/>
      <c r="E516" s="54" t="s">
        <v>14</v>
      </c>
      <c r="F516" s="67">
        <f>F525+F529+F533+F521</f>
        <v>81193.69</v>
      </c>
      <c r="G516" s="67">
        <f t="shared" ref="G516:H516" si="164">G525+G529+G533+G521</f>
        <v>81193.69</v>
      </c>
      <c r="H516" s="67">
        <f t="shared" si="164"/>
        <v>81101.398000000001</v>
      </c>
      <c r="I516" s="67">
        <f>G516/F516*100</f>
        <v>100</v>
      </c>
      <c r="J516" s="67">
        <f t="shared" ref="J516:J522" si="165">H516/G516*100</f>
        <v>99.886331068337938</v>
      </c>
      <c r="K516" s="126"/>
      <c r="L516" s="192"/>
      <c r="M516" s="65"/>
    </row>
    <row r="517" spans="1:13" ht="20.25" x14ac:dyDescent="0.3">
      <c r="A517" s="99"/>
      <c r="B517" s="45" t="s">
        <v>12</v>
      </c>
      <c r="C517" s="4"/>
      <c r="D517" s="33"/>
      <c r="E517" s="1"/>
      <c r="F517" s="6"/>
      <c r="G517" s="6"/>
      <c r="H517" s="6"/>
      <c r="I517" s="20"/>
      <c r="J517" s="20"/>
      <c r="K517" s="2"/>
      <c r="L517" s="2"/>
      <c r="M517" s="7"/>
    </row>
    <row r="518" spans="1:13" s="13" customFormat="1" ht="20.25" customHeight="1" x14ac:dyDescent="0.25">
      <c r="A518" s="128" t="s">
        <v>63</v>
      </c>
      <c r="B518" s="151"/>
      <c r="C518" s="188"/>
      <c r="D518" s="188" t="s">
        <v>296</v>
      </c>
      <c r="E518" s="50" t="s">
        <v>11</v>
      </c>
      <c r="F518" s="6">
        <f>F520+F521</f>
        <v>23996.799999999999</v>
      </c>
      <c r="G518" s="6">
        <f>G520+G521</f>
        <v>23996.799999999999</v>
      </c>
      <c r="H518" s="6">
        <f>H520+H521</f>
        <v>23996.799999999999</v>
      </c>
      <c r="I518" s="20">
        <f>G518/F518*100</f>
        <v>100</v>
      </c>
      <c r="J518" s="20">
        <f t="shared" ref="J518" si="166">H518/G518*100</f>
        <v>100</v>
      </c>
      <c r="K518" s="145"/>
      <c r="L518" s="145"/>
      <c r="M518" s="12"/>
    </row>
    <row r="519" spans="1:13" s="13" customFormat="1" ht="20.25" x14ac:dyDescent="0.25">
      <c r="A519" s="128"/>
      <c r="B519" s="151"/>
      <c r="C519" s="151"/>
      <c r="D519" s="151"/>
      <c r="E519" s="50" t="s">
        <v>12</v>
      </c>
      <c r="F519" s="6"/>
      <c r="G519" s="6"/>
      <c r="H519" s="6"/>
      <c r="I519" s="20"/>
      <c r="J519" s="20"/>
      <c r="K519" s="145"/>
      <c r="L519" s="145"/>
      <c r="M519" s="12"/>
    </row>
    <row r="520" spans="1:13" s="13" customFormat="1" ht="40.5" x14ac:dyDescent="0.25">
      <c r="A520" s="128"/>
      <c r="B520" s="151"/>
      <c r="C520" s="151"/>
      <c r="D520" s="151"/>
      <c r="E520" s="50" t="s">
        <v>13</v>
      </c>
      <c r="F520" s="6">
        <v>23496.799999999999</v>
      </c>
      <c r="G520" s="6">
        <v>23496.799999999999</v>
      </c>
      <c r="H520" s="6">
        <v>23496.799999999999</v>
      </c>
      <c r="I520" s="20">
        <f>G520/F520*100</f>
        <v>100</v>
      </c>
      <c r="J520" s="20">
        <f>H520/G520*100</f>
        <v>100</v>
      </c>
      <c r="K520" s="145"/>
      <c r="L520" s="145"/>
      <c r="M520" s="12"/>
    </row>
    <row r="521" spans="1:13" s="13" customFormat="1" ht="45.75" customHeight="1" x14ac:dyDescent="0.25">
      <c r="A521" s="128"/>
      <c r="B521" s="151"/>
      <c r="C521" s="151"/>
      <c r="D521" s="151"/>
      <c r="E521" s="50" t="s">
        <v>14</v>
      </c>
      <c r="F521" s="6">
        <v>500</v>
      </c>
      <c r="G521" s="6">
        <v>500</v>
      </c>
      <c r="H521" s="6">
        <v>500</v>
      </c>
      <c r="I521" s="20">
        <f>G521/F521*100</f>
        <v>100</v>
      </c>
      <c r="J521" s="20">
        <f>H521/G521*100</f>
        <v>100</v>
      </c>
      <c r="K521" s="145"/>
      <c r="L521" s="145"/>
      <c r="M521" s="12"/>
    </row>
    <row r="522" spans="1:13" s="13" customFormat="1" ht="20.25" customHeight="1" x14ac:dyDescent="0.25">
      <c r="A522" s="128" t="s">
        <v>63</v>
      </c>
      <c r="B522" s="151"/>
      <c r="C522" s="188"/>
      <c r="D522" s="188" t="s">
        <v>294</v>
      </c>
      <c r="E522" s="50" t="s">
        <v>11</v>
      </c>
      <c r="F522" s="6">
        <f>F524+F525</f>
        <v>41832.800000000003</v>
      </c>
      <c r="G522" s="6">
        <f>G524+G525</f>
        <v>41832.800000000003</v>
      </c>
      <c r="H522" s="6">
        <f>H524+H525</f>
        <v>41832.800000000003</v>
      </c>
      <c r="I522" s="20">
        <f>G522/F522*100</f>
        <v>100</v>
      </c>
      <c r="J522" s="20">
        <f t="shared" si="165"/>
        <v>100</v>
      </c>
      <c r="K522" s="145"/>
      <c r="L522" s="145"/>
      <c r="M522" s="12"/>
    </row>
    <row r="523" spans="1:13" s="13" customFormat="1" ht="20.25" x14ac:dyDescent="0.25">
      <c r="A523" s="128"/>
      <c r="B523" s="151"/>
      <c r="C523" s="151"/>
      <c r="D523" s="151"/>
      <c r="E523" s="50" t="s">
        <v>12</v>
      </c>
      <c r="F523" s="6"/>
      <c r="G523" s="6"/>
      <c r="H523" s="6"/>
      <c r="I523" s="20"/>
      <c r="J523" s="20"/>
      <c r="K523" s="145"/>
      <c r="L523" s="145"/>
      <c r="M523" s="12"/>
    </row>
    <row r="524" spans="1:13" s="13" customFormat="1" ht="40.5" x14ac:dyDescent="0.25">
      <c r="A524" s="128"/>
      <c r="B524" s="151"/>
      <c r="C524" s="151"/>
      <c r="D524" s="151"/>
      <c r="E524" s="50" t="s">
        <v>13</v>
      </c>
      <c r="F524" s="6">
        <v>34066.5</v>
      </c>
      <c r="G524" s="6">
        <v>34066.5</v>
      </c>
      <c r="H524" s="6">
        <v>34066.5</v>
      </c>
      <c r="I524" s="20">
        <f>G524/F524*100</f>
        <v>100</v>
      </c>
      <c r="J524" s="20">
        <f>H524/G524*100</f>
        <v>100</v>
      </c>
      <c r="K524" s="145"/>
      <c r="L524" s="145"/>
      <c r="M524" s="12"/>
    </row>
    <row r="525" spans="1:13" s="13" customFormat="1" ht="45.75" customHeight="1" x14ac:dyDescent="0.25">
      <c r="A525" s="128"/>
      <c r="B525" s="151"/>
      <c r="C525" s="151"/>
      <c r="D525" s="151"/>
      <c r="E525" s="50" t="s">
        <v>14</v>
      </c>
      <c r="F525" s="6">
        <v>7766.3</v>
      </c>
      <c r="G525" s="6">
        <v>7766.3</v>
      </c>
      <c r="H525" s="6">
        <v>7766.3</v>
      </c>
      <c r="I525" s="20">
        <f>G525/F525*100</f>
        <v>100</v>
      </c>
      <c r="J525" s="20">
        <f>H525/G525*100</f>
        <v>100</v>
      </c>
      <c r="K525" s="145"/>
      <c r="L525" s="145"/>
      <c r="M525" s="12"/>
    </row>
    <row r="526" spans="1:13" s="13" customFormat="1" ht="20.25" customHeight="1" x14ac:dyDescent="0.25">
      <c r="A526" s="128" t="s">
        <v>92</v>
      </c>
      <c r="B526" s="151"/>
      <c r="C526" s="151"/>
      <c r="D526" s="151" t="s">
        <v>295</v>
      </c>
      <c r="E526" s="50" t="s">
        <v>11</v>
      </c>
      <c r="F526" s="6">
        <f>F528+F529</f>
        <v>14207.39</v>
      </c>
      <c r="G526" s="6">
        <f>G528+G529</f>
        <v>14207.39</v>
      </c>
      <c r="H526" s="6">
        <f>H528+H529</f>
        <v>14207.39</v>
      </c>
      <c r="I526" s="20">
        <f>G526/F526*100</f>
        <v>100</v>
      </c>
      <c r="J526" s="20">
        <f t="shared" ref="J526:J528" si="167">H526/G526*100</f>
        <v>100</v>
      </c>
      <c r="K526" s="145"/>
      <c r="L526" s="145"/>
    </row>
    <row r="527" spans="1:13" s="13" customFormat="1" ht="20.25" x14ac:dyDescent="0.25">
      <c r="A527" s="128"/>
      <c r="B527" s="151"/>
      <c r="C527" s="151"/>
      <c r="D527" s="151"/>
      <c r="E527" s="50" t="s">
        <v>12</v>
      </c>
      <c r="F527" s="6"/>
      <c r="G527" s="6"/>
      <c r="H527" s="6"/>
      <c r="I527" s="20"/>
      <c r="J527" s="20"/>
      <c r="K527" s="145"/>
      <c r="L527" s="145"/>
    </row>
    <row r="528" spans="1:13" s="13" customFormat="1" ht="40.5" x14ac:dyDescent="0.25">
      <c r="A528" s="128"/>
      <c r="B528" s="151"/>
      <c r="C528" s="151"/>
      <c r="D528" s="151"/>
      <c r="E528" s="50" t="s">
        <v>13</v>
      </c>
      <c r="F528" s="6">
        <v>7826.69</v>
      </c>
      <c r="G528" s="6">
        <v>7826.69</v>
      </c>
      <c r="H528" s="6">
        <v>7826.69</v>
      </c>
      <c r="I528" s="20">
        <f>G528/F528*100</f>
        <v>100</v>
      </c>
      <c r="J528" s="20">
        <f t="shared" si="167"/>
        <v>100</v>
      </c>
      <c r="K528" s="145"/>
      <c r="L528" s="145"/>
    </row>
    <row r="529" spans="1:12" s="13" customFormat="1" ht="40.5" x14ac:dyDescent="0.25">
      <c r="A529" s="128"/>
      <c r="B529" s="151"/>
      <c r="C529" s="151"/>
      <c r="D529" s="151"/>
      <c r="E529" s="50" t="s">
        <v>14</v>
      </c>
      <c r="F529" s="6">
        <v>6380.7</v>
      </c>
      <c r="G529" s="6">
        <v>6380.7</v>
      </c>
      <c r="H529" s="6">
        <v>6380.7</v>
      </c>
      <c r="I529" s="20">
        <f>G529/F529*100</f>
        <v>100</v>
      </c>
      <c r="J529" s="20">
        <f t="shared" ref="J529:J537" si="168">H529/G529*100</f>
        <v>100</v>
      </c>
      <c r="K529" s="145"/>
      <c r="L529" s="145"/>
    </row>
    <row r="530" spans="1:12" s="13" customFormat="1" ht="20.25" customHeight="1" x14ac:dyDescent="0.25">
      <c r="A530" s="128" t="s">
        <v>293</v>
      </c>
      <c r="B530" s="151"/>
      <c r="C530" s="151"/>
      <c r="D530" s="151" t="s">
        <v>373</v>
      </c>
      <c r="E530" s="50" t="s">
        <v>11</v>
      </c>
      <c r="F530" s="6">
        <f>F532+F533</f>
        <v>226935.3</v>
      </c>
      <c r="G530" s="6">
        <f>G532+G533</f>
        <v>218685.3</v>
      </c>
      <c r="H530" s="6">
        <f>H532+H533</f>
        <v>218546.68699999998</v>
      </c>
      <c r="I530" s="20">
        <f>G530/F530*100</f>
        <v>96.364602598185485</v>
      </c>
      <c r="J530" s="20">
        <f t="shared" si="168"/>
        <v>99.936615309762473</v>
      </c>
      <c r="K530" s="145"/>
      <c r="L530" s="145"/>
    </row>
    <row r="531" spans="1:12" s="13" customFormat="1" ht="20.25" x14ac:dyDescent="0.25">
      <c r="A531" s="128"/>
      <c r="B531" s="151"/>
      <c r="C531" s="151"/>
      <c r="D531" s="151"/>
      <c r="E531" s="50" t="s">
        <v>12</v>
      </c>
      <c r="F531" s="6"/>
      <c r="G531" s="6"/>
      <c r="H531" s="6"/>
      <c r="I531" s="20"/>
      <c r="J531" s="20"/>
      <c r="K531" s="145"/>
      <c r="L531" s="145"/>
    </row>
    <row r="532" spans="1:12" s="13" customFormat="1" ht="40.5" x14ac:dyDescent="0.25">
      <c r="A532" s="128"/>
      <c r="B532" s="151"/>
      <c r="C532" s="151"/>
      <c r="D532" s="151"/>
      <c r="E532" s="50" t="s">
        <v>13</v>
      </c>
      <c r="F532" s="6">
        <v>160388.60999999999</v>
      </c>
      <c r="G532" s="6">
        <v>152138.60999999999</v>
      </c>
      <c r="H532" s="6">
        <v>152092.28899999999</v>
      </c>
      <c r="I532" s="20">
        <f>G532/F532*100</f>
        <v>94.856243220762366</v>
      </c>
      <c r="J532" s="20">
        <f t="shared" si="168"/>
        <v>99.969553422369245</v>
      </c>
      <c r="K532" s="145"/>
      <c r="L532" s="145"/>
    </row>
    <row r="533" spans="1:12" s="13" customFormat="1" ht="40.5" x14ac:dyDescent="0.25">
      <c r="A533" s="128"/>
      <c r="B533" s="151"/>
      <c r="C533" s="151"/>
      <c r="D533" s="151"/>
      <c r="E533" s="50" t="s">
        <v>14</v>
      </c>
      <c r="F533" s="6">
        <v>66546.69</v>
      </c>
      <c r="G533" s="6">
        <v>66546.69</v>
      </c>
      <c r="H533" s="6">
        <v>66454.398000000001</v>
      </c>
      <c r="I533" s="20">
        <f>G533/F533*100</f>
        <v>100</v>
      </c>
      <c r="J533" s="20">
        <f t="shared" ref="J533" si="169">H533/G533*100</f>
        <v>99.861312410880245</v>
      </c>
      <c r="K533" s="145"/>
      <c r="L533" s="145"/>
    </row>
    <row r="534" spans="1:12" s="57" customFormat="1" ht="29.25" customHeight="1" x14ac:dyDescent="0.25">
      <c r="A534" s="154" t="s">
        <v>132</v>
      </c>
      <c r="B534" s="210" t="s">
        <v>151</v>
      </c>
      <c r="C534" s="159"/>
      <c r="D534" s="212"/>
      <c r="E534" s="54" t="s">
        <v>11</v>
      </c>
      <c r="F534" s="56">
        <f>F536+F537</f>
        <v>588243.1</v>
      </c>
      <c r="G534" s="56">
        <f>G536+G537</f>
        <v>588243.1</v>
      </c>
      <c r="H534" s="56">
        <f>H536+H537</f>
        <v>588243.1</v>
      </c>
      <c r="I534" s="56">
        <f>G534/F534*100</f>
        <v>100</v>
      </c>
      <c r="J534" s="56">
        <f t="shared" si="168"/>
        <v>100</v>
      </c>
      <c r="K534" s="211" t="s">
        <v>150</v>
      </c>
      <c r="L534" s="142"/>
    </row>
    <row r="535" spans="1:12" s="57" customFormat="1" ht="20.25" x14ac:dyDescent="0.25">
      <c r="A535" s="154"/>
      <c r="B535" s="210"/>
      <c r="C535" s="159"/>
      <c r="D535" s="212"/>
      <c r="E535" s="54" t="s">
        <v>12</v>
      </c>
      <c r="F535" s="56"/>
      <c r="G535" s="56"/>
      <c r="H535" s="56"/>
      <c r="I535" s="56"/>
      <c r="J535" s="56"/>
      <c r="K535" s="211"/>
      <c r="L535" s="142"/>
    </row>
    <row r="536" spans="1:12" s="57" customFormat="1" ht="45.75" customHeight="1" x14ac:dyDescent="0.25">
      <c r="A536" s="154"/>
      <c r="B536" s="210"/>
      <c r="C536" s="159"/>
      <c r="D536" s="212"/>
      <c r="E536" s="54" t="s">
        <v>13</v>
      </c>
      <c r="F536" s="56">
        <f>F541+F545</f>
        <v>582360.6</v>
      </c>
      <c r="G536" s="56">
        <f t="shared" ref="G536:H536" si="170">G541+G545</f>
        <v>582360.6</v>
      </c>
      <c r="H536" s="56">
        <f t="shared" si="170"/>
        <v>582360.6</v>
      </c>
      <c r="I536" s="56">
        <f>G536/F536*100</f>
        <v>100</v>
      </c>
      <c r="J536" s="56">
        <f t="shared" si="168"/>
        <v>100</v>
      </c>
      <c r="K536" s="211"/>
      <c r="L536" s="142"/>
    </row>
    <row r="537" spans="1:12" s="57" customFormat="1" ht="66.75" customHeight="1" x14ac:dyDescent="0.25">
      <c r="A537" s="154"/>
      <c r="B537" s="210"/>
      <c r="C537" s="159"/>
      <c r="D537" s="212"/>
      <c r="E537" s="54" t="s">
        <v>14</v>
      </c>
      <c r="F537" s="56">
        <f>F542+F546</f>
        <v>5882.5</v>
      </c>
      <c r="G537" s="56">
        <f t="shared" ref="G537:H537" si="171">G542+G546</f>
        <v>5882.5</v>
      </c>
      <c r="H537" s="56">
        <f t="shared" si="171"/>
        <v>5882.5</v>
      </c>
      <c r="I537" s="56">
        <f>G537/F537*100</f>
        <v>100</v>
      </c>
      <c r="J537" s="56">
        <f t="shared" si="168"/>
        <v>100</v>
      </c>
      <c r="K537" s="211"/>
      <c r="L537" s="142"/>
    </row>
    <row r="538" spans="1:12" ht="20.25" x14ac:dyDescent="0.3">
      <c r="A538" s="104"/>
      <c r="B538" s="35" t="s">
        <v>12</v>
      </c>
      <c r="C538" s="4"/>
      <c r="D538" s="39"/>
      <c r="E538" s="45"/>
      <c r="F538" s="19"/>
      <c r="G538" s="19"/>
      <c r="H538" s="19"/>
      <c r="I538" s="19"/>
      <c r="J538" s="19"/>
      <c r="K538" s="37"/>
      <c r="L538" s="35"/>
    </row>
    <row r="539" spans="1:12" ht="24" customHeight="1" x14ac:dyDescent="0.25">
      <c r="A539" s="128" t="s">
        <v>64</v>
      </c>
      <c r="B539" s="147"/>
      <c r="C539" s="144"/>
      <c r="D539" s="151" t="s">
        <v>374</v>
      </c>
      <c r="E539" s="50" t="s">
        <v>11</v>
      </c>
      <c r="F539" s="22">
        <f>F541+F542</f>
        <v>105345.5</v>
      </c>
      <c r="G539" s="22">
        <f>G541+G542</f>
        <v>105345.5</v>
      </c>
      <c r="H539" s="22">
        <f>H541+H542</f>
        <v>105345.5</v>
      </c>
      <c r="I539" s="20">
        <f>G539/F539*100</f>
        <v>100</v>
      </c>
      <c r="J539" s="20">
        <f t="shared" ref="J539" si="172">H539/G539*100</f>
        <v>100</v>
      </c>
      <c r="K539" s="145"/>
      <c r="L539" s="145"/>
    </row>
    <row r="540" spans="1:12" ht="19.5" customHeight="1" x14ac:dyDescent="0.25">
      <c r="A540" s="128"/>
      <c r="B540" s="147"/>
      <c r="C540" s="144"/>
      <c r="D540" s="151"/>
      <c r="E540" s="50" t="s">
        <v>12</v>
      </c>
      <c r="F540" s="22"/>
      <c r="G540" s="22"/>
      <c r="H540" s="22"/>
      <c r="I540" s="22"/>
      <c r="J540" s="22"/>
      <c r="K540" s="145"/>
      <c r="L540" s="145"/>
    </row>
    <row r="541" spans="1:12" ht="42" customHeight="1" x14ac:dyDescent="0.25">
      <c r="A541" s="128"/>
      <c r="B541" s="147"/>
      <c r="C541" s="144"/>
      <c r="D541" s="151"/>
      <c r="E541" s="50" t="s">
        <v>13</v>
      </c>
      <c r="F541" s="22">
        <v>104292</v>
      </c>
      <c r="G541" s="22">
        <v>104292</v>
      </c>
      <c r="H541" s="22">
        <v>104292</v>
      </c>
      <c r="I541" s="20">
        <f>G541/F541*100</f>
        <v>100</v>
      </c>
      <c r="J541" s="20">
        <f t="shared" ref="J541:J542" si="173">H541/G541*100</f>
        <v>100</v>
      </c>
      <c r="K541" s="145"/>
      <c r="L541" s="145"/>
    </row>
    <row r="542" spans="1:12" ht="66.75" customHeight="1" x14ac:dyDescent="0.25">
      <c r="A542" s="128"/>
      <c r="B542" s="147"/>
      <c r="C542" s="144"/>
      <c r="D542" s="151"/>
      <c r="E542" s="50" t="s">
        <v>14</v>
      </c>
      <c r="F542" s="22">
        <v>1053.5</v>
      </c>
      <c r="G542" s="22">
        <v>1053.5</v>
      </c>
      <c r="H542" s="22">
        <v>1053.5</v>
      </c>
      <c r="I542" s="20">
        <f>G542/F542*100</f>
        <v>100</v>
      </c>
      <c r="J542" s="20">
        <f t="shared" si="173"/>
        <v>100</v>
      </c>
      <c r="K542" s="145"/>
      <c r="L542" s="145"/>
    </row>
    <row r="543" spans="1:12" ht="24" customHeight="1" x14ac:dyDescent="0.25">
      <c r="A543" s="128" t="s">
        <v>225</v>
      </c>
      <c r="B543" s="147"/>
      <c r="C543" s="144"/>
      <c r="D543" s="151" t="s">
        <v>375</v>
      </c>
      <c r="E543" s="50" t="s">
        <v>11</v>
      </c>
      <c r="F543" s="22">
        <f>F545+F546</f>
        <v>482897.6</v>
      </c>
      <c r="G543" s="22">
        <f>G545+G546</f>
        <v>482897.6</v>
      </c>
      <c r="H543" s="22">
        <f>H545+H546</f>
        <v>482897.6</v>
      </c>
      <c r="I543" s="20">
        <f>G543/F543*100</f>
        <v>100</v>
      </c>
      <c r="J543" s="20">
        <f t="shared" ref="J543" si="174">H543/G543*100</f>
        <v>100</v>
      </c>
      <c r="K543" s="145"/>
      <c r="L543" s="145"/>
    </row>
    <row r="544" spans="1:12" ht="19.5" customHeight="1" x14ac:dyDescent="0.25">
      <c r="A544" s="128"/>
      <c r="B544" s="147"/>
      <c r="C544" s="144"/>
      <c r="D544" s="151"/>
      <c r="E544" s="50" t="s">
        <v>12</v>
      </c>
      <c r="F544" s="22"/>
      <c r="G544" s="22"/>
      <c r="H544" s="22"/>
      <c r="I544" s="22"/>
      <c r="J544" s="22"/>
      <c r="K544" s="145"/>
      <c r="L544" s="145"/>
    </row>
    <row r="545" spans="1:12" ht="42" customHeight="1" x14ac:dyDescent="0.25">
      <c r="A545" s="128"/>
      <c r="B545" s="147"/>
      <c r="C545" s="144"/>
      <c r="D545" s="151"/>
      <c r="E545" s="50" t="s">
        <v>13</v>
      </c>
      <c r="F545" s="22">
        <v>478068.6</v>
      </c>
      <c r="G545" s="22">
        <v>478068.6</v>
      </c>
      <c r="H545" s="22">
        <v>478068.6</v>
      </c>
      <c r="I545" s="20">
        <f>G545/F545*100</f>
        <v>100</v>
      </c>
      <c r="J545" s="20">
        <f t="shared" ref="J545:J550" si="175">H545/G545*100</f>
        <v>100</v>
      </c>
      <c r="K545" s="145"/>
      <c r="L545" s="145"/>
    </row>
    <row r="546" spans="1:12" ht="60.75" customHeight="1" x14ac:dyDescent="0.25">
      <c r="A546" s="128"/>
      <c r="B546" s="147"/>
      <c r="C546" s="144"/>
      <c r="D546" s="151"/>
      <c r="E546" s="50" t="s">
        <v>14</v>
      </c>
      <c r="F546" s="22">
        <v>4829</v>
      </c>
      <c r="G546" s="22">
        <v>4829</v>
      </c>
      <c r="H546" s="22">
        <v>4829</v>
      </c>
      <c r="I546" s="20">
        <f>G546/F546*100</f>
        <v>100</v>
      </c>
      <c r="J546" s="20">
        <f t="shared" si="175"/>
        <v>100</v>
      </c>
      <c r="K546" s="145"/>
      <c r="L546" s="145"/>
    </row>
    <row r="547" spans="1:12" s="57" customFormat="1" ht="19.5" customHeight="1" x14ac:dyDescent="0.25">
      <c r="A547" s="154" t="s">
        <v>131</v>
      </c>
      <c r="B547" s="208" t="s">
        <v>99</v>
      </c>
      <c r="C547" s="184"/>
      <c r="D547" s="180"/>
      <c r="E547" s="54" t="s">
        <v>21</v>
      </c>
      <c r="F547" s="58">
        <f>F549+F550</f>
        <v>13961.58</v>
      </c>
      <c r="G547" s="58">
        <f>G549+G550</f>
        <v>13961.58</v>
      </c>
      <c r="H547" s="58">
        <f>H549+H550</f>
        <v>13201.27</v>
      </c>
      <c r="I547" s="56">
        <f>G547/F547*100</f>
        <v>100</v>
      </c>
      <c r="J547" s="69">
        <f t="shared" si="175"/>
        <v>94.554269645699122</v>
      </c>
      <c r="K547" s="211" t="s">
        <v>68</v>
      </c>
      <c r="L547" s="142"/>
    </row>
    <row r="548" spans="1:12" s="57" customFormat="1" ht="21.75" customHeight="1" x14ac:dyDescent="0.25">
      <c r="A548" s="154"/>
      <c r="B548" s="208"/>
      <c r="C548" s="184"/>
      <c r="D548" s="180"/>
      <c r="E548" s="54" t="s">
        <v>12</v>
      </c>
      <c r="F548" s="58"/>
      <c r="G548" s="58"/>
      <c r="H548" s="58"/>
      <c r="I548" s="56"/>
      <c r="J548" s="69"/>
      <c r="K548" s="211"/>
      <c r="L548" s="142"/>
    </row>
    <row r="549" spans="1:12" s="57" customFormat="1" ht="40.5" x14ac:dyDescent="0.25">
      <c r="A549" s="154"/>
      <c r="B549" s="209"/>
      <c r="C549" s="184"/>
      <c r="D549" s="180"/>
      <c r="E549" s="54" t="s">
        <v>13</v>
      </c>
      <c r="F549" s="58">
        <v>13263.5</v>
      </c>
      <c r="G549" s="58">
        <v>13263.5</v>
      </c>
      <c r="H549" s="58">
        <v>12541.19</v>
      </c>
      <c r="I549" s="56">
        <f t="shared" ref="I549:J551" si="176">G549/F549*100</f>
        <v>100</v>
      </c>
      <c r="J549" s="69">
        <f t="shared" si="175"/>
        <v>94.554152373053867</v>
      </c>
      <c r="K549" s="211"/>
      <c r="L549" s="142"/>
    </row>
    <row r="550" spans="1:12" s="57" customFormat="1" ht="40.5" x14ac:dyDescent="0.25">
      <c r="A550" s="154"/>
      <c r="B550" s="209"/>
      <c r="C550" s="184"/>
      <c r="D550" s="180"/>
      <c r="E550" s="54" t="s">
        <v>14</v>
      </c>
      <c r="F550" s="58">
        <v>698.08</v>
      </c>
      <c r="G550" s="58">
        <v>698.08</v>
      </c>
      <c r="H550" s="58">
        <v>660.08</v>
      </c>
      <c r="I550" s="56">
        <f t="shared" si="176"/>
        <v>100</v>
      </c>
      <c r="J550" s="69">
        <f t="shared" si="175"/>
        <v>94.556497822599127</v>
      </c>
      <c r="K550" s="211"/>
      <c r="L550" s="142"/>
    </row>
    <row r="551" spans="1:12" s="57" customFormat="1" ht="19.5" customHeight="1" x14ac:dyDescent="0.25">
      <c r="A551" s="154" t="s">
        <v>130</v>
      </c>
      <c r="B551" s="210" t="s">
        <v>47</v>
      </c>
      <c r="C551" s="159"/>
      <c r="D551" s="160"/>
      <c r="E551" s="54" t="s">
        <v>21</v>
      </c>
      <c r="F551" s="58">
        <f>F553+F554</f>
        <v>1580105.013</v>
      </c>
      <c r="G551" s="58">
        <f>G553+G554</f>
        <v>1580105.013</v>
      </c>
      <c r="H551" s="58">
        <f>H553+H554</f>
        <v>1580105.013</v>
      </c>
      <c r="I551" s="56">
        <f t="shared" si="176"/>
        <v>100</v>
      </c>
      <c r="J551" s="56">
        <f t="shared" si="176"/>
        <v>100</v>
      </c>
      <c r="K551" s="126" t="s">
        <v>102</v>
      </c>
      <c r="L551" s="142"/>
    </row>
    <row r="552" spans="1:12" s="57" customFormat="1" ht="20.25" x14ac:dyDescent="0.25">
      <c r="A552" s="154"/>
      <c r="B552" s="210"/>
      <c r="C552" s="159"/>
      <c r="D552" s="160"/>
      <c r="E552" s="54" t="s">
        <v>12</v>
      </c>
      <c r="F552" s="58"/>
      <c r="G552" s="58"/>
      <c r="H552" s="58"/>
      <c r="I552" s="56"/>
      <c r="J552" s="56"/>
      <c r="K552" s="211"/>
      <c r="L552" s="142"/>
    </row>
    <row r="553" spans="1:12" s="57" customFormat="1" ht="40.5" x14ac:dyDescent="0.25">
      <c r="A553" s="154"/>
      <c r="B553" s="210"/>
      <c r="C553" s="159"/>
      <c r="D553" s="160"/>
      <c r="E553" s="54" t="s">
        <v>13</v>
      </c>
      <c r="F553" s="58">
        <f>F558+F562+F566</f>
        <v>632072.9</v>
      </c>
      <c r="G553" s="58">
        <f t="shared" ref="G553:H553" si="177">G558+G562+G566</f>
        <v>632072.9</v>
      </c>
      <c r="H553" s="58">
        <f t="shared" si="177"/>
        <v>632072.9</v>
      </c>
      <c r="I553" s="56">
        <f>G553/F553*100</f>
        <v>100</v>
      </c>
      <c r="J553" s="56">
        <f>H553/G553*100</f>
        <v>100</v>
      </c>
      <c r="K553" s="211"/>
      <c r="L553" s="142"/>
    </row>
    <row r="554" spans="1:12" s="57" customFormat="1" ht="42.75" customHeight="1" x14ac:dyDescent="0.25">
      <c r="A554" s="154"/>
      <c r="B554" s="210"/>
      <c r="C554" s="159"/>
      <c r="D554" s="160"/>
      <c r="E554" s="54" t="s">
        <v>14</v>
      </c>
      <c r="F554" s="58">
        <f>F559+F563+F567</f>
        <v>948032.11300000001</v>
      </c>
      <c r="G554" s="58">
        <f t="shared" ref="G554:H554" si="178">G559+G563+G567</f>
        <v>948032.11300000001</v>
      </c>
      <c r="H554" s="58">
        <f t="shared" si="178"/>
        <v>948032.11300000001</v>
      </c>
      <c r="I554" s="56">
        <f>G554/F554*100</f>
        <v>100</v>
      </c>
      <c r="J554" s="56">
        <f t="shared" ref="J554:J559" si="179">H554/G554*100</f>
        <v>100</v>
      </c>
      <c r="K554" s="211"/>
      <c r="L554" s="142"/>
    </row>
    <row r="555" spans="1:12" ht="20.25" x14ac:dyDescent="0.3">
      <c r="A555" s="104"/>
      <c r="B555" s="35" t="s">
        <v>12</v>
      </c>
      <c r="C555" s="40"/>
      <c r="D555" s="39"/>
      <c r="E555" s="45"/>
      <c r="F555" s="79"/>
      <c r="G555" s="79"/>
      <c r="H555" s="79"/>
      <c r="I555" s="79"/>
      <c r="J555" s="79"/>
      <c r="K555" s="37"/>
      <c r="L555" s="35"/>
    </row>
    <row r="556" spans="1:12" ht="20.25" customHeight="1" x14ac:dyDescent="0.25">
      <c r="A556" s="128" t="s">
        <v>65</v>
      </c>
      <c r="B556" s="147"/>
      <c r="C556" s="174"/>
      <c r="D556" s="189" t="s">
        <v>376</v>
      </c>
      <c r="E556" s="33" t="s">
        <v>11</v>
      </c>
      <c r="F556" s="6">
        <f>F558+F559</f>
        <v>916965.76</v>
      </c>
      <c r="G556" s="6">
        <f>G558+G559</f>
        <v>916965.76</v>
      </c>
      <c r="H556" s="6">
        <f>H558+H559</f>
        <v>916965.76</v>
      </c>
      <c r="I556" s="83">
        <f>G556/F556*100</f>
        <v>100</v>
      </c>
      <c r="J556" s="83">
        <f>H556/G556*100</f>
        <v>100</v>
      </c>
      <c r="K556" s="194" t="s">
        <v>168</v>
      </c>
      <c r="L556" s="147"/>
    </row>
    <row r="557" spans="1:12" ht="20.25" x14ac:dyDescent="0.25">
      <c r="A557" s="128"/>
      <c r="B557" s="147"/>
      <c r="C557" s="174"/>
      <c r="D557" s="190"/>
      <c r="E557" s="33" t="s">
        <v>12</v>
      </c>
      <c r="F557" s="86"/>
      <c r="G557" s="86"/>
      <c r="H557" s="86"/>
      <c r="I557" s="83"/>
      <c r="J557" s="83"/>
      <c r="K557" s="138"/>
      <c r="L557" s="147"/>
    </row>
    <row r="558" spans="1:12" ht="40.5" x14ac:dyDescent="0.25">
      <c r="A558" s="128"/>
      <c r="B558" s="147"/>
      <c r="C558" s="174"/>
      <c r="D558" s="190"/>
      <c r="E558" s="33" t="s">
        <v>13</v>
      </c>
      <c r="F558" s="6">
        <v>0</v>
      </c>
      <c r="G558" s="6">
        <v>0</v>
      </c>
      <c r="H558" s="6">
        <v>0</v>
      </c>
      <c r="I558" s="83">
        <v>0</v>
      </c>
      <c r="J558" s="83">
        <v>0</v>
      </c>
      <c r="K558" s="138"/>
      <c r="L558" s="147"/>
    </row>
    <row r="559" spans="1:12" ht="41.25" customHeight="1" x14ac:dyDescent="0.25">
      <c r="A559" s="128"/>
      <c r="B559" s="147"/>
      <c r="C559" s="174"/>
      <c r="D559" s="191"/>
      <c r="E559" s="33" t="s">
        <v>14</v>
      </c>
      <c r="F559" s="6">
        <v>916965.76</v>
      </c>
      <c r="G559" s="6">
        <v>916965.76</v>
      </c>
      <c r="H559" s="6">
        <v>916965.76</v>
      </c>
      <c r="I559" s="83">
        <f>G559/F559*100</f>
        <v>100</v>
      </c>
      <c r="J559" s="83">
        <f t="shared" si="179"/>
        <v>100</v>
      </c>
      <c r="K559" s="138"/>
      <c r="L559" s="147"/>
    </row>
    <row r="560" spans="1:12" ht="20.25" customHeight="1" x14ac:dyDescent="0.25">
      <c r="A560" s="128" t="s">
        <v>93</v>
      </c>
      <c r="B560" s="147"/>
      <c r="C560" s="174"/>
      <c r="D560" s="189" t="s">
        <v>377</v>
      </c>
      <c r="E560" s="33" t="s">
        <v>11</v>
      </c>
      <c r="F560" s="6">
        <f>F562+F563</f>
        <v>52265.252999999997</v>
      </c>
      <c r="G560" s="6">
        <f>G562+G563</f>
        <v>52265.252999999997</v>
      </c>
      <c r="H560" s="6">
        <f>H562+H563</f>
        <v>52265.252999999997</v>
      </c>
      <c r="I560" s="83">
        <f>G560/F560*100</f>
        <v>100</v>
      </c>
      <c r="J560" s="83">
        <f>H560/G560*100</f>
        <v>100</v>
      </c>
      <c r="K560" s="194" t="s">
        <v>169</v>
      </c>
      <c r="L560" s="147"/>
    </row>
    <row r="561" spans="1:12" ht="20.25" x14ac:dyDescent="0.25">
      <c r="A561" s="128"/>
      <c r="B561" s="147"/>
      <c r="C561" s="174"/>
      <c r="D561" s="190"/>
      <c r="E561" s="33" t="s">
        <v>12</v>
      </c>
      <c r="F561" s="6"/>
      <c r="G561" s="6"/>
      <c r="H561" s="6"/>
      <c r="I561" s="83"/>
      <c r="J561" s="83"/>
      <c r="K561" s="138"/>
      <c r="L561" s="147"/>
    </row>
    <row r="562" spans="1:12" ht="40.5" x14ac:dyDescent="0.25">
      <c r="A562" s="128"/>
      <c r="B562" s="147"/>
      <c r="C562" s="174"/>
      <c r="D562" s="190"/>
      <c r="E562" s="33" t="s">
        <v>13</v>
      </c>
      <c r="F562" s="6">
        <v>51742.6</v>
      </c>
      <c r="G562" s="6">
        <v>51742.6</v>
      </c>
      <c r="H562" s="6">
        <v>51742.6</v>
      </c>
      <c r="I562" s="83">
        <f>G562/F562*100</f>
        <v>100</v>
      </c>
      <c r="J562" s="83">
        <f>H562/G562*100</f>
        <v>100</v>
      </c>
      <c r="K562" s="138"/>
      <c r="L562" s="147"/>
    </row>
    <row r="563" spans="1:12" ht="41.25" customHeight="1" x14ac:dyDescent="0.25">
      <c r="A563" s="128"/>
      <c r="B563" s="147"/>
      <c r="C563" s="174"/>
      <c r="D563" s="191"/>
      <c r="E563" s="33" t="s">
        <v>14</v>
      </c>
      <c r="F563" s="6">
        <v>522.65300000000002</v>
      </c>
      <c r="G563" s="6">
        <v>522.65300000000002</v>
      </c>
      <c r="H563" s="6">
        <v>522.65300000000002</v>
      </c>
      <c r="I563" s="83">
        <f>G563/F563*100</f>
        <v>100</v>
      </c>
      <c r="J563" s="83">
        <f>H563/G563*100</f>
        <v>100</v>
      </c>
      <c r="K563" s="138"/>
      <c r="L563" s="147"/>
    </row>
    <row r="564" spans="1:12" ht="31.5" customHeight="1" x14ac:dyDescent="0.25">
      <c r="A564" s="122" t="s">
        <v>94</v>
      </c>
      <c r="B564" s="168"/>
      <c r="C564" s="226"/>
      <c r="D564" s="189" t="s">
        <v>209</v>
      </c>
      <c r="E564" s="33" t="s">
        <v>11</v>
      </c>
      <c r="F564" s="6">
        <f>F566+F567</f>
        <v>610874</v>
      </c>
      <c r="G564" s="6">
        <f>G566+G567</f>
        <v>610874</v>
      </c>
      <c r="H564" s="6">
        <f>H566+H567</f>
        <v>610874</v>
      </c>
      <c r="I564" s="83">
        <f>G564/F564*100</f>
        <v>100</v>
      </c>
      <c r="J564" s="83">
        <f t="shared" ref="J564:J571" si="180">H564/G564*100</f>
        <v>100</v>
      </c>
      <c r="K564" s="194" t="s">
        <v>170</v>
      </c>
      <c r="L564" s="147"/>
    </row>
    <row r="565" spans="1:12" ht="20.25" x14ac:dyDescent="0.25">
      <c r="A565" s="123"/>
      <c r="B565" s="169"/>
      <c r="C565" s="227"/>
      <c r="D565" s="190"/>
      <c r="E565" s="33" t="s">
        <v>12</v>
      </c>
      <c r="F565" s="6"/>
      <c r="G565" s="6"/>
      <c r="H565" s="6"/>
      <c r="I565" s="83"/>
      <c r="J565" s="83"/>
      <c r="K565" s="138"/>
      <c r="L565" s="147"/>
    </row>
    <row r="566" spans="1:12" ht="40.5" x14ac:dyDescent="0.25">
      <c r="A566" s="123"/>
      <c r="B566" s="169"/>
      <c r="C566" s="227"/>
      <c r="D566" s="190"/>
      <c r="E566" s="33" t="s">
        <v>13</v>
      </c>
      <c r="F566" s="6">
        <v>580330.30000000005</v>
      </c>
      <c r="G566" s="6">
        <v>580330.30000000005</v>
      </c>
      <c r="H566" s="6">
        <v>580330.30000000005</v>
      </c>
      <c r="I566" s="83">
        <f>G566/F566*100</f>
        <v>100</v>
      </c>
      <c r="J566" s="83">
        <f t="shared" si="180"/>
        <v>100</v>
      </c>
      <c r="K566" s="138"/>
      <c r="L566" s="147"/>
    </row>
    <row r="567" spans="1:12" ht="45" customHeight="1" x14ac:dyDescent="0.25">
      <c r="A567" s="129"/>
      <c r="B567" s="170"/>
      <c r="C567" s="228"/>
      <c r="D567" s="191"/>
      <c r="E567" s="33" t="s">
        <v>14</v>
      </c>
      <c r="F567" s="6">
        <v>30543.7</v>
      </c>
      <c r="G567" s="6">
        <v>30543.7</v>
      </c>
      <c r="H567" s="6">
        <v>30543.7</v>
      </c>
      <c r="I567" s="83">
        <f>G567/F567*100</f>
        <v>100</v>
      </c>
      <c r="J567" s="83">
        <f t="shared" si="180"/>
        <v>100</v>
      </c>
      <c r="K567" s="138"/>
      <c r="L567" s="147"/>
    </row>
    <row r="568" spans="1:12" s="57" customFormat="1" ht="20.25" customHeight="1" x14ac:dyDescent="0.25">
      <c r="A568" s="154" t="s">
        <v>140</v>
      </c>
      <c r="B568" s="210" t="s">
        <v>71</v>
      </c>
      <c r="C568" s="159"/>
      <c r="D568" s="215"/>
      <c r="E568" s="66" t="s">
        <v>11</v>
      </c>
      <c r="F568" s="67">
        <f>F570+F571</f>
        <v>24152.626259999997</v>
      </c>
      <c r="G568" s="67">
        <f>G570+G571</f>
        <v>24152.54076</v>
      </c>
      <c r="H568" s="67">
        <f>H570+H571</f>
        <v>24152.54076</v>
      </c>
      <c r="I568" s="69">
        <f>G568/F568*100</f>
        <v>99.999646001229522</v>
      </c>
      <c r="J568" s="69">
        <f t="shared" si="180"/>
        <v>100</v>
      </c>
      <c r="K568" s="118" t="s">
        <v>103</v>
      </c>
      <c r="L568" s="142"/>
    </row>
    <row r="569" spans="1:12" s="57" customFormat="1" ht="20.25" x14ac:dyDescent="0.25">
      <c r="A569" s="154"/>
      <c r="B569" s="210"/>
      <c r="C569" s="159"/>
      <c r="D569" s="216"/>
      <c r="E569" s="66" t="s">
        <v>12</v>
      </c>
      <c r="F569" s="67"/>
      <c r="G569" s="69"/>
      <c r="H569" s="69"/>
      <c r="I569" s="69"/>
      <c r="J569" s="69"/>
      <c r="K569" s="218"/>
      <c r="L569" s="142"/>
    </row>
    <row r="570" spans="1:12" s="57" customFormat="1" ht="40.5" x14ac:dyDescent="0.25">
      <c r="A570" s="154"/>
      <c r="B570" s="210"/>
      <c r="C570" s="159"/>
      <c r="D570" s="216"/>
      <c r="E570" s="66" t="s">
        <v>13</v>
      </c>
      <c r="F570" s="67">
        <f>F575+F579</f>
        <v>23911.1</v>
      </c>
      <c r="G570" s="67">
        <f t="shared" ref="G570:H571" si="181">G575+G579</f>
        <v>23911.015350000001</v>
      </c>
      <c r="H570" s="67">
        <f t="shared" si="181"/>
        <v>23911.015319999999</v>
      </c>
      <c r="I570" s="69">
        <f>G570/F570*100</f>
        <v>99.999645980318775</v>
      </c>
      <c r="J570" s="69">
        <f t="shared" si="180"/>
        <v>99.999999874534808</v>
      </c>
      <c r="K570" s="218"/>
      <c r="L570" s="142"/>
    </row>
    <row r="571" spans="1:12" s="57" customFormat="1" ht="51.75" customHeight="1" x14ac:dyDescent="0.25">
      <c r="A571" s="154"/>
      <c r="B571" s="210"/>
      <c r="C571" s="159"/>
      <c r="D571" s="217"/>
      <c r="E571" s="66" t="s">
        <v>14</v>
      </c>
      <c r="F571" s="67">
        <f>F576+F580</f>
        <v>241.52626000000004</v>
      </c>
      <c r="G571" s="67">
        <f t="shared" si="181"/>
        <v>241.52541000000002</v>
      </c>
      <c r="H571" s="67">
        <f t="shared" si="181"/>
        <v>241.52544</v>
      </c>
      <c r="I571" s="69">
        <f>G571/F571*100</f>
        <v>99.999648071393963</v>
      </c>
      <c r="J571" s="69">
        <f t="shared" si="180"/>
        <v>100.00001242105331</v>
      </c>
      <c r="K571" s="219"/>
      <c r="L571" s="142"/>
    </row>
    <row r="572" spans="1:12" ht="21.75" customHeight="1" x14ac:dyDescent="0.3">
      <c r="A572" s="104"/>
      <c r="B572" s="36" t="s">
        <v>12</v>
      </c>
      <c r="C572" s="16"/>
      <c r="D572" s="33"/>
      <c r="E572" s="31"/>
      <c r="F572" s="18"/>
      <c r="G572" s="21"/>
      <c r="H572" s="21"/>
      <c r="I572" s="21"/>
      <c r="J572" s="21"/>
      <c r="K572" s="37"/>
      <c r="L572" s="35"/>
    </row>
    <row r="573" spans="1:12" ht="21.75" customHeight="1" x14ac:dyDescent="0.25">
      <c r="A573" s="122" t="s">
        <v>66</v>
      </c>
      <c r="B573" s="168"/>
      <c r="C573" s="226"/>
      <c r="D573" s="151" t="s">
        <v>271</v>
      </c>
      <c r="E573" s="33" t="s">
        <v>11</v>
      </c>
      <c r="F573" s="6">
        <f>F575+F576</f>
        <v>14298.88889</v>
      </c>
      <c r="G573" s="6">
        <f>G575+G576</f>
        <v>14298.88889</v>
      </c>
      <c r="H573" s="6">
        <f>H575+H576</f>
        <v>14298.88889</v>
      </c>
      <c r="I573" s="20">
        <f>G573/F573*100</f>
        <v>100</v>
      </c>
      <c r="J573" s="83">
        <f t="shared" ref="J573" si="182">H573/G573*100</f>
        <v>100</v>
      </c>
      <c r="K573" s="145"/>
      <c r="L573" s="145"/>
    </row>
    <row r="574" spans="1:12" ht="20.25" x14ac:dyDescent="0.25">
      <c r="A574" s="123"/>
      <c r="B574" s="169"/>
      <c r="C574" s="227"/>
      <c r="D574" s="151"/>
      <c r="E574" s="33" t="s">
        <v>12</v>
      </c>
      <c r="F574" s="6"/>
      <c r="G574" s="20"/>
      <c r="H574" s="20"/>
      <c r="I574" s="20"/>
      <c r="J574" s="20"/>
      <c r="K574" s="145"/>
      <c r="L574" s="145"/>
    </row>
    <row r="575" spans="1:12" ht="40.5" x14ac:dyDescent="0.25">
      <c r="A575" s="123"/>
      <c r="B575" s="169"/>
      <c r="C575" s="227"/>
      <c r="D575" s="151"/>
      <c r="E575" s="33" t="s">
        <v>13</v>
      </c>
      <c r="F575" s="6">
        <v>14155.9</v>
      </c>
      <c r="G575" s="6">
        <v>14155.9</v>
      </c>
      <c r="H575" s="6">
        <v>14155.89997</v>
      </c>
      <c r="I575" s="20">
        <f>G575/F575*100</f>
        <v>100</v>
      </c>
      <c r="J575" s="83">
        <f t="shared" ref="J575:J577" si="183">H575/G575*100</f>
        <v>99.999999788074234</v>
      </c>
      <c r="K575" s="145"/>
      <c r="L575" s="145"/>
    </row>
    <row r="576" spans="1:12" ht="41.25" customHeight="1" x14ac:dyDescent="0.25">
      <c r="A576" s="129"/>
      <c r="B576" s="170"/>
      <c r="C576" s="228"/>
      <c r="D576" s="151"/>
      <c r="E576" s="33" t="s">
        <v>14</v>
      </c>
      <c r="F576" s="6">
        <v>142.98889000000003</v>
      </c>
      <c r="G576" s="6">
        <v>142.98889000000003</v>
      </c>
      <c r="H576" s="6">
        <v>142.98892000000001</v>
      </c>
      <c r="I576" s="20">
        <f>G576/F576*100</f>
        <v>100</v>
      </c>
      <c r="J576" s="83">
        <f t="shared" si="183"/>
        <v>100.00002098065099</v>
      </c>
      <c r="K576" s="145"/>
      <c r="L576" s="145"/>
    </row>
    <row r="577" spans="1:12" ht="24.75" customHeight="1" x14ac:dyDescent="0.25">
      <c r="A577" s="122" t="s">
        <v>95</v>
      </c>
      <c r="B577" s="168"/>
      <c r="C577" s="226"/>
      <c r="D577" s="151" t="s">
        <v>272</v>
      </c>
      <c r="E577" s="33" t="s">
        <v>11</v>
      </c>
      <c r="F577" s="6">
        <f>F579+F580</f>
        <v>9853.7373700000007</v>
      </c>
      <c r="G577" s="6">
        <f>G579+G580</f>
        <v>9853.6518699999997</v>
      </c>
      <c r="H577" s="6">
        <f>H579+H580</f>
        <v>9853.6518699999997</v>
      </c>
      <c r="I577" s="20">
        <f>G577/F577*100</f>
        <v>99.999132308922071</v>
      </c>
      <c r="J577" s="83">
        <f t="shared" si="183"/>
        <v>100</v>
      </c>
      <c r="K577" s="145"/>
      <c r="L577" s="147"/>
    </row>
    <row r="578" spans="1:12" ht="20.25" x14ac:dyDescent="0.25">
      <c r="A578" s="123"/>
      <c r="B578" s="169"/>
      <c r="C578" s="227"/>
      <c r="D578" s="151"/>
      <c r="E578" s="33" t="s">
        <v>12</v>
      </c>
      <c r="F578" s="6"/>
      <c r="G578" s="20"/>
      <c r="H578" s="20"/>
      <c r="I578" s="20"/>
      <c r="J578" s="20"/>
      <c r="K578" s="145"/>
      <c r="L578" s="147"/>
    </row>
    <row r="579" spans="1:12" ht="40.5" x14ac:dyDescent="0.25">
      <c r="A579" s="123"/>
      <c r="B579" s="169"/>
      <c r="C579" s="227"/>
      <c r="D579" s="151"/>
      <c r="E579" s="33" t="s">
        <v>13</v>
      </c>
      <c r="F579" s="6">
        <v>9755.2000000000007</v>
      </c>
      <c r="G579" s="6">
        <v>9755.11535</v>
      </c>
      <c r="H579" s="6">
        <v>9755.11535</v>
      </c>
      <c r="I579" s="20">
        <v>100</v>
      </c>
      <c r="J579" s="83">
        <f>H579/G579*100</f>
        <v>100</v>
      </c>
      <c r="K579" s="145"/>
      <c r="L579" s="147"/>
    </row>
    <row r="580" spans="1:12" ht="38.25" customHeight="1" x14ac:dyDescent="0.25">
      <c r="A580" s="129"/>
      <c r="B580" s="170"/>
      <c r="C580" s="228"/>
      <c r="D580" s="151"/>
      <c r="E580" s="33" t="s">
        <v>14</v>
      </c>
      <c r="F580" s="6">
        <v>98.537369999999996</v>
      </c>
      <c r="G580" s="6">
        <v>98.53652000000001</v>
      </c>
      <c r="H580" s="6">
        <v>98.53652000000001</v>
      </c>
      <c r="I580" s="20">
        <f>G580/F580*100</f>
        <v>99.999137383106557</v>
      </c>
      <c r="J580" s="83">
        <f t="shared" ref="J580" si="184">H580/G580*100</f>
        <v>100</v>
      </c>
      <c r="K580" s="145"/>
      <c r="L580" s="147"/>
    </row>
    <row r="581" spans="1:12" ht="21.75" customHeight="1" x14ac:dyDescent="0.35">
      <c r="A581" s="102"/>
      <c r="B581" s="42"/>
      <c r="C581" s="49"/>
      <c r="D581" s="41"/>
      <c r="E581" s="92"/>
      <c r="F581" s="93"/>
      <c r="G581" s="93"/>
      <c r="H581" s="93"/>
      <c r="I581" s="93"/>
      <c r="J581" s="93"/>
      <c r="K581" s="14"/>
      <c r="L581" s="14"/>
    </row>
    <row r="582" spans="1:12" s="57" customFormat="1" ht="20.25" customHeight="1" x14ac:dyDescent="0.25">
      <c r="A582" s="155" t="s">
        <v>67</v>
      </c>
      <c r="B582" s="210" t="s">
        <v>378</v>
      </c>
      <c r="C582" s="159"/>
      <c r="D582" s="215"/>
      <c r="E582" s="66" t="s">
        <v>11</v>
      </c>
      <c r="F582" s="67">
        <f>F584+F585</f>
        <v>4756161.3</v>
      </c>
      <c r="G582" s="67">
        <f>G584+G585</f>
        <v>4756108.3939999994</v>
      </c>
      <c r="H582" s="67">
        <f>H584+H585</f>
        <v>4756075.1439999994</v>
      </c>
      <c r="I582" s="74">
        <f>G582/F582*100</f>
        <v>99.998887632343326</v>
      </c>
      <c r="J582" s="74">
        <f>H582/G582*100</f>
        <v>99.999300899028256</v>
      </c>
      <c r="K582" s="118" t="s">
        <v>171</v>
      </c>
      <c r="L582" s="142"/>
    </row>
    <row r="583" spans="1:12" s="57" customFormat="1" ht="20.25" x14ac:dyDescent="0.25">
      <c r="A583" s="155"/>
      <c r="B583" s="210"/>
      <c r="C583" s="159"/>
      <c r="D583" s="216"/>
      <c r="E583" s="66" t="s">
        <v>12</v>
      </c>
      <c r="F583" s="67"/>
      <c r="G583" s="67"/>
      <c r="H583" s="67"/>
      <c r="I583" s="74"/>
      <c r="J583" s="74"/>
      <c r="K583" s="218"/>
      <c r="L583" s="142"/>
    </row>
    <row r="584" spans="1:12" s="57" customFormat="1" ht="40.5" x14ac:dyDescent="0.25">
      <c r="A584" s="155"/>
      <c r="B584" s="210"/>
      <c r="C584" s="159"/>
      <c r="D584" s="216"/>
      <c r="E584" s="66" t="s">
        <v>13</v>
      </c>
      <c r="F584" s="67">
        <f>F589+F593+F597+F601</f>
        <v>4756161.3</v>
      </c>
      <c r="G584" s="67">
        <f t="shared" ref="G584:H584" si="185">G589+G593+G597+G601</f>
        <v>4756108.3939999994</v>
      </c>
      <c r="H584" s="67">
        <f t="shared" si="185"/>
        <v>4756075.1439999994</v>
      </c>
      <c r="I584" s="74">
        <f>G584/F584*100</f>
        <v>99.998887632343326</v>
      </c>
      <c r="J584" s="74">
        <f>H584/G584*100</f>
        <v>99.999300899028256</v>
      </c>
      <c r="K584" s="218"/>
      <c r="L584" s="142"/>
    </row>
    <row r="585" spans="1:12" s="57" customFormat="1" ht="145.5" customHeight="1" x14ac:dyDescent="0.25">
      <c r="A585" s="155"/>
      <c r="B585" s="210"/>
      <c r="C585" s="159"/>
      <c r="D585" s="217"/>
      <c r="E585" s="66" t="s">
        <v>14</v>
      </c>
      <c r="F585" s="67">
        <f>F590+F594</f>
        <v>0</v>
      </c>
      <c r="G585" s="67">
        <f t="shared" ref="G585:H585" si="186">G590+G594</f>
        <v>0</v>
      </c>
      <c r="H585" s="67">
        <f t="shared" si="186"/>
        <v>0</v>
      </c>
      <c r="I585" s="69">
        <v>0</v>
      </c>
      <c r="J585" s="69">
        <v>0</v>
      </c>
      <c r="K585" s="219"/>
      <c r="L585" s="142"/>
    </row>
    <row r="586" spans="1:12" ht="21.75" customHeight="1" x14ac:dyDescent="0.3">
      <c r="A586" s="99"/>
      <c r="B586" s="36" t="s">
        <v>12</v>
      </c>
      <c r="C586" s="16"/>
      <c r="D586" s="33"/>
      <c r="E586" s="31"/>
      <c r="F586" s="18"/>
      <c r="G586" s="18"/>
      <c r="H586" s="18"/>
      <c r="I586" s="108"/>
      <c r="J586" s="108"/>
      <c r="K586" s="37"/>
      <c r="L586" s="35"/>
    </row>
    <row r="587" spans="1:12" ht="31.5" customHeight="1" x14ac:dyDescent="0.25">
      <c r="A587" s="122" t="s">
        <v>96</v>
      </c>
      <c r="B587" s="124"/>
      <c r="C587" s="151"/>
      <c r="D587" s="189" t="s">
        <v>224</v>
      </c>
      <c r="E587" s="33" t="s">
        <v>11</v>
      </c>
      <c r="F587" s="6">
        <f>F589+F590</f>
        <v>4387984</v>
      </c>
      <c r="G587" s="6">
        <f>G589+G590</f>
        <v>4387984</v>
      </c>
      <c r="H587" s="6">
        <f>H589+H590</f>
        <v>4387984</v>
      </c>
      <c r="I587" s="83">
        <f>G587/F587*100</f>
        <v>100</v>
      </c>
      <c r="J587" s="22">
        <f>H587/G587*100</f>
        <v>100</v>
      </c>
      <c r="K587" s="213"/>
      <c r="L587" s="147"/>
    </row>
    <row r="588" spans="1:12" ht="20.25" x14ac:dyDescent="0.25">
      <c r="A588" s="123"/>
      <c r="B588" s="125"/>
      <c r="C588" s="151"/>
      <c r="D588" s="190"/>
      <c r="E588" s="33" t="s">
        <v>12</v>
      </c>
      <c r="F588" s="6"/>
      <c r="G588" s="6"/>
      <c r="H588" s="6"/>
      <c r="I588" s="83"/>
      <c r="J588" s="83"/>
      <c r="K588" s="214"/>
      <c r="L588" s="147"/>
    </row>
    <row r="589" spans="1:12" ht="40.5" x14ac:dyDescent="0.25">
      <c r="A589" s="123"/>
      <c r="B589" s="125"/>
      <c r="C589" s="151"/>
      <c r="D589" s="190"/>
      <c r="E589" s="33" t="s">
        <v>13</v>
      </c>
      <c r="F589" s="6">
        <v>4387984</v>
      </c>
      <c r="G589" s="6">
        <v>4387984</v>
      </c>
      <c r="H589" s="6">
        <v>4387984</v>
      </c>
      <c r="I589" s="83">
        <f>G589/F589*100</f>
        <v>100</v>
      </c>
      <c r="J589" s="22">
        <f>H589/G589*100</f>
        <v>100</v>
      </c>
      <c r="K589" s="214"/>
      <c r="L589" s="147"/>
    </row>
    <row r="590" spans="1:12" ht="39.75" customHeight="1" x14ac:dyDescent="0.25">
      <c r="A590" s="129"/>
      <c r="B590" s="143"/>
      <c r="C590" s="151"/>
      <c r="D590" s="191"/>
      <c r="E590" s="33" t="s">
        <v>14</v>
      </c>
      <c r="F590" s="6">
        <v>0</v>
      </c>
      <c r="G590" s="6">
        <v>0</v>
      </c>
      <c r="H590" s="6">
        <v>0</v>
      </c>
      <c r="I590" s="83">
        <v>0</v>
      </c>
      <c r="J590" s="83">
        <v>0</v>
      </c>
      <c r="K590" s="223"/>
      <c r="L590" s="147"/>
    </row>
    <row r="591" spans="1:12" ht="31.5" customHeight="1" x14ac:dyDescent="0.25">
      <c r="A591" s="122" t="s">
        <v>174</v>
      </c>
      <c r="B591" s="124"/>
      <c r="C591" s="151"/>
      <c r="D591" s="189" t="s">
        <v>175</v>
      </c>
      <c r="E591" s="33" t="s">
        <v>11</v>
      </c>
      <c r="F591" s="6">
        <f>F593+F594</f>
        <v>185248.7</v>
      </c>
      <c r="G591" s="6">
        <f>G593+G594</f>
        <v>185195.79399999999</v>
      </c>
      <c r="H591" s="6">
        <f>H593+H594</f>
        <v>185162.54399999999</v>
      </c>
      <c r="I591" s="83">
        <f>G591/F591*100</f>
        <v>99.971440555318324</v>
      </c>
      <c r="J591" s="22">
        <f>H591/G591*100</f>
        <v>99.982046028539941</v>
      </c>
      <c r="K591" s="213"/>
      <c r="L591" s="147"/>
    </row>
    <row r="592" spans="1:12" ht="20.25" x14ac:dyDescent="0.25">
      <c r="A592" s="123"/>
      <c r="B592" s="125"/>
      <c r="C592" s="151"/>
      <c r="D592" s="190"/>
      <c r="E592" s="33" t="s">
        <v>12</v>
      </c>
      <c r="F592" s="6"/>
      <c r="G592" s="6"/>
      <c r="H592" s="6"/>
      <c r="I592" s="83"/>
      <c r="J592" s="83"/>
      <c r="K592" s="214"/>
      <c r="L592" s="147"/>
    </row>
    <row r="593" spans="1:12" ht="40.5" x14ac:dyDescent="0.25">
      <c r="A593" s="123"/>
      <c r="B593" s="125"/>
      <c r="C593" s="151"/>
      <c r="D593" s="190"/>
      <c r="E593" s="33" t="s">
        <v>13</v>
      </c>
      <c r="F593" s="6">
        <v>185248.7</v>
      </c>
      <c r="G593" s="6">
        <v>185195.79399999999</v>
      </c>
      <c r="H593" s="6">
        <v>185162.54399999999</v>
      </c>
      <c r="I593" s="83">
        <f>G593/F593*100</f>
        <v>99.971440555318324</v>
      </c>
      <c r="J593" s="22">
        <f>H593/G593*100</f>
        <v>99.982046028539941</v>
      </c>
      <c r="K593" s="214"/>
      <c r="L593" s="147"/>
    </row>
    <row r="594" spans="1:12" ht="40.5" customHeight="1" x14ac:dyDescent="0.25">
      <c r="A594" s="129"/>
      <c r="B594" s="143"/>
      <c r="C594" s="151"/>
      <c r="D594" s="191"/>
      <c r="E594" s="33" t="s">
        <v>14</v>
      </c>
      <c r="F594" s="6">
        <v>0</v>
      </c>
      <c r="G594" s="6">
        <v>0</v>
      </c>
      <c r="H594" s="6">
        <v>0</v>
      </c>
      <c r="I594" s="83">
        <v>0</v>
      </c>
      <c r="J594" s="83">
        <v>0</v>
      </c>
      <c r="K594" s="223"/>
      <c r="L594" s="147"/>
    </row>
    <row r="595" spans="1:12" ht="31.5" customHeight="1" x14ac:dyDescent="0.25">
      <c r="A595" s="122" t="s">
        <v>333</v>
      </c>
      <c r="B595" s="124"/>
      <c r="C595" s="151"/>
      <c r="D595" s="189" t="s">
        <v>323</v>
      </c>
      <c r="E595" s="33" t="s">
        <v>11</v>
      </c>
      <c r="F595" s="6">
        <v>179928.6</v>
      </c>
      <c r="G595" s="6">
        <v>179928.6</v>
      </c>
      <c r="H595" s="6">
        <v>179928.6</v>
      </c>
      <c r="I595" s="83">
        <f t="shared" ref="I595:I601" si="187">G595/F595*100</f>
        <v>100</v>
      </c>
      <c r="J595" s="22">
        <f>H595/G595*100</f>
        <v>100</v>
      </c>
      <c r="K595" s="213"/>
      <c r="L595" s="147"/>
    </row>
    <row r="596" spans="1:12" ht="20.25" x14ac:dyDescent="0.25">
      <c r="A596" s="123"/>
      <c r="B596" s="125"/>
      <c r="C596" s="151"/>
      <c r="D596" s="190"/>
      <c r="E596" s="33" t="s">
        <v>12</v>
      </c>
      <c r="F596" s="6"/>
      <c r="G596" s="6"/>
      <c r="H596" s="6"/>
      <c r="I596" s="83"/>
      <c r="J596" s="83"/>
      <c r="K596" s="214"/>
      <c r="L596" s="147"/>
    </row>
    <row r="597" spans="1:12" ht="40.5" x14ac:dyDescent="0.25">
      <c r="A597" s="123"/>
      <c r="B597" s="125"/>
      <c r="C597" s="151"/>
      <c r="D597" s="190"/>
      <c r="E597" s="33" t="s">
        <v>13</v>
      </c>
      <c r="F597" s="6">
        <v>179928.6</v>
      </c>
      <c r="G597" s="6">
        <v>179928.6</v>
      </c>
      <c r="H597" s="6">
        <v>179928.6</v>
      </c>
      <c r="I597" s="83">
        <f t="shared" si="187"/>
        <v>100</v>
      </c>
      <c r="J597" s="22">
        <f>H597/G597*100</f>
        <v>100</v>
      </c>
      <c r="K597" s="214"/>
      <c r="L597" s="147"/>
    </row>
    <row r="598" spans="1:12" ht="40.5" customHeight="1" x14ac:dyDescent="0.25">
      <c r="A598" s="129"/>
      <c r="B598" s="143"/>
      <c r="C598" s="151"/>
      <c r="D598" s="191"/>
      <c r="E598" s="33" t="s">
        <v>14</v>
      </c>
      <c r="F598" s="6">
        <v>0</v>
      </c>
      <c r="G598" s="6">
        <v>0</v>
      </c>
      <c r="H598" s="6">
        <v>0</v>
      </c>
      <c r="I598" s="83">
        <v>0</v>
      </c>
      <c r="J598" s="22">
        <v>0</v>
      </c>
      <c r="K598" s="223"/>
      <c r="L598" s="147"/>
    </row>
    <row r="599" spans="1:12" ht="40.5" customHeight="1" x14ac:dyDescent="0.25">
      <c r="A599" s="122" t="s">
        <v>334</v>
      </c>
      <c r="B599" s="124"/>
      <c r="C599" s="134"/>
      <c r="D599" s="189" t="s">
        <v>335</v>
      </c>
      <c r="E599" s="33" t="s">
        <v>11</v>
      </c>
      <c r="F599" s="6">
        <f>F601</f>
        <v>3000</v>
      </c>
      <c r="G599" s="6">
        <f t="shared" ref="G599:H599" si="188">G601</f>
        <v>3000</v>
      </c>
      <c r="H599" s="6">
        <f t="shared" si="188"/>
        <v>3000</v>
      </c>
      <c r="I599" s="83">
        <f t="shared" si="187"/>
        <v>100</v>
      </c>
      <c r="J599" s="22">
        <f t="shared" ref="J599:J601" si="189">H599/G599*100</f>
        <v>100</v>
      </c>
      <c r="K599" s="213"/>
      <c r="L599" s="168"/>
    </row>
    <row r="600" spans="1:12" ht="20.25" customHeight="1" x14ac:dyDescent="0.25">
      <c r="A600" s="123"/>
      <c r="B600" s="125"/>
      <c r="C600" s="135"/>
      <c r="D600" s="190"/>
      <c r="E600" s="33" t="s">
        <v>12</v>
      </c>
      <c r="F600" s="6"/>
      <c r="G600" s="6"/>
      <c r="H600" s="6"/>
      <c r="I600" s="83"/>
      <c r="J600" s="22"/>
      <c r="K600" s="214"/>
      <c r="L600" s="169"/>
    </row>
    <row r="601" spans="1:12" ht="40.5" customHeight="1" x14ac:dyDescent="0.25">
      <c r="A601" s="123"/>
      <c r="B601" s="125"/>
      <c r="C601" s="135"/>
      <c r="D601" s="190"/>
      <c r="E601" s="33" t="s">
        <v>13</v>
      </c>
      <c r="F601" s="6">
        <v>3000</v>
      </c>
      <c r="G601" s="6">
        <v>3000</v>
      </c>
      <c r="H601" s="6">
        <v>3000</v>
      </c>
      <c r="I601" s="83">
        <f t="shared" si="187"/>
        <v>100</v>
      </c>
      <c r="J601" s="22">
        <f t="shared" si="189"/>
        <v>100</v>
      </c>
      <c r="K601" s="214"/>
      <c r="L601" s="169"/>
    </row>
    <row r="602" spans="1:12" ht="40.5" customHeight="1" x14ac:dyDescent="0.25">
      <c r="A602" s="123"/>
      <c r="B602" s="125"/>
      <c r="C602" s="135"/>
      <c r="D602" s="191"/>
      <c r="E602" s="33" t="s">
        <v>14</v>
      </c>
      <c r="F602" s="6"/>
      <c r="G602" s="6"/>
      <c r="H602" s="6"/>
      <c r="I602" s="83"/>
      <c r="J602" s="22"/>
      <c r="K602" s="214"/>
      <c r="L602" s="169"/>
    </row>
    <row r="603" spans="1:12" s="57" customFormat="1" ht="27" customHeight="1" x14ac:dyDescent="0.25">
      <c r="A603" s="131" t="s">
        <v>129</v>
      </c>
      <c r="B603" s="177" t="s">
        <v>123</v>
      </c>
      <c r="C603" s="184"/>
      <c r="D603" s="180"/>
      <c r="E603" s="66" t="s">
        <v>11</v>
      </c>
      <c r="F603" s="67">
        <f>F605+F606</f>
        <v>4317.0999999999995</v>
      </c>
      <c r="G603" s="67">
        <f>G605+G606</f>
        <v>4317.0999999999995</v>
      </c>
      <c r="H603" s="67">
        <f>H605+H606</f>
        <v>4317.0999999999995</v>
      </c>
      <c r="I603" s="69">
        <f>G603/F603*100</f>
        <v>100</v>
      </c>
      <c r="J603" s="69">
        <f t="shared" ref="J603:J610" si="190">H603/G603*100</f>
        <v>100</v>
      </c>
      <c r="K603" s="126" t="s">
        <v>172</v>
      </c>
      <c r="L603" s="142"/>
    </row>
    <row r="604" spans="1:12" s="57" customFormat="1" ht="20.25" x14ac:dyDescent="0.25">
      <c r="A604" s="132"/>
      <c r="B604" s="178"/>
      <c r="C604" s="184"/>
      <c r="D604" s="180"/>
      <c r="E604" s="66" t="s">
        <v>12</v>
      </c>
      <c r="F604" s="67"/>
      <c r="G604" s="67"/>
      <c r="H604" s="67"/>
      <c r="I604" s="69"/>
      <c r="J604" s="69"/>
      <c r="K604" s="126"/>
      <c r="L604" s="142"/>
    </row>
    <row r="605" spans="1:12" s="57" customFormat="1" ht="41.25" customHeight="1" x14ac:dyDescent="0.25">
      <c r="A605" s="132"/>
      <c r="B605" s="178"/>
      <c r="C605" s="184"/>
      <c r="D605" s="180"/>
      <c r="E605" s="66" t="s">
        <v>13</v>
      </c>
      <c r="F605" s="67">
        <f t="shared" ref="F605:H606" si="191">F609</f>
        <v>4101.2</v>
      </c>
      <c r="G605" s="67">
        <f t="shared" si="191"/>
        <v>4101.2</v>
      </c>
      <c r="H605" s="67">
        <f t="shared" si="191"/>
        <v>4101.2</v>
      </c>
      <c r="I605" s="69">
        <f>G605/F605*100</f>
        <v>100</v>
      </c>
      <c r="J605" s="69">
        <f t="shared" si="190"/>
        <v>100</v>
      </c>
      <c r="K605" s="126"/>
      <c r="L605" s="142"/>
    </row>
    <row r="606" spans="1:12" s="57" customFormat="1" ht="44.25" customHeight="1" x14ac:dyDescent="0.25">
      <c r="A606" s="133"/>
      <c r="B606" s="179"/>
      <c r="C606" s="184"/>
      <c r="D606" s="180"/>
      <c r="E606" s="66" t="s">
        <v>14</v>
      </c>
      <c r="F606" s="67">
        <f t="shared" si="191"/>
        <v>215.9</v>
      </c>
      <c r="G606" s="67">
        <f t="shared" si="191"/>
        <v>215.9</v>
      </c>
      <c r="H606" s="67">
        <f t="shared" si="191"/>
        <v>215.9</v>
      </c>
      <c r="I606" s="69">
        <f>G606/F606*100</f>
        <v>100</v>
      </c>
      <c r="J606" s="69">
        <f t="shared" si="190"/>
        <v>100</v>
      </c>
      <c r="K606" s="126"/>
      <c r="L606" s="142"/>
    </row>
    <row r="607" spans="1:12" ht="25.5" customHeight="1" x14ac:dyDescent="0.25">
      <c r="A607" s="122" t="s">
        <v>97</v>
      </c>
      <c r="B607" s="168"/>
      <c r="C607" s="151" t="s">
        <v>202</v>
      </c>
      <c r="D607" s="151" t="s">
        <v>228</v>
      </c>
      <c r="E607" s="33" t="s">
        <v>11</v>
      </c>
      <c r="F607" s="6">
        <f>F609+F610</f>
        <v>4317.0999999999995</v>
      </c>
      <c r="G607" s="20">
        <f>G609+G610</f>
        <v>4317.0999999999995</v>
      </c>
      <c r="H607" s="20">
        <f>H609+H610</f>
        <v>4317.0999999999995</v>
      </c>
      <c r="I607" s="83">
        <f>G607/F607*100</f>
        <v>100</v>
      </c>
      <c r="J607" s="22">
        <f t="shared" si="190"/>
        <v>100</v>
      </c>
      <c r="K607" s="145"/>
      <c r="L607" s="147"/>
    </row>
    <row r="608" spans="1:12" ht="20.25" x14ac:dyDescent="0.25">
      <c r="A608" s="123"/>
      <c r="B608" s="169"/>
      <c r="C608" s="151"/>
      <c r="D608" s="151"/>
      <c r="E608" s="33" t="s">
        <v>12</v>
      </c>
      <c r="F608" s="6"/>
      <c r="G608" s="20"/>
      <c r="H608" s="20"/>
      <c r="I608" s="20"/>
      <c r="J608" s="22"/>
      <c r="K608" s="145"/>
      <c r="L608" s="147"/>
    </row>
    <row r="609" spans="1:12" ht="40.5" x14ac:dyDescent="0.25">
      <c r="A609" s="123"/>
      <c r="B609" s="169"/>
      <c r="C609" s="151"/>
      <c r="D609" s="151"/>
      <c r="E609" s="33" t="s">
        <v>13</v>
      </c>
      <c r="F609" s="6">
        <v>4101.2</v>
      </c>
      <c r="G609" s="6">
        <v>4101.2</v>
      </c>
      <c r="H609" s="6">
        <v>4101.2</v>
      </c>
      <c r="I609" s="83">
        <f>G609/F609*100</f>
        <v>100</v>
      </c>
      <c r="J609" s="22">
        <f t="shared" si="190"/>
        <v>100</v>
      </c>
      <c r="K609" s="145"/>
      <c r="L609" s="147"/>
    </row>
    <row r="610" spans="1:12" ht="58.5" customHeight="1" x14ac:dyDescent="0.25">
      <c r="A610" s="129"/>
      <c r="B610" s="170"/>
      <c r="C610" s="151"/>
      <c r="D610" s="151"/>
      <c r="E610" s="33" t="s">
        <v>14</v>
      </c>
      <c r="F610" s="6">
        <v>215.9</v>
      </c>
      <c r="G610" s="6">
        <v>215.9</v>
      </c>
      <c r="H610" s="6">
        <v>215.9</v>
      </c>
      <c r="I610" s="83">
        <f>G610/F610*100</f>
        <v>100</v>
      </c>
      <c r="J610" s="22">
        <f t="shared" si="190"/>
        <v>100</v>
      </c>
      <c r="K610" s="145"/>
      <c r="L610" s="147"/>
    </row>
    <row r="611" spans="1:12" s="57" customFormat="1" ht="25.5" customHeight="1" x14ac:dyDescent="0.25">
      <c r="A611" s="131" t="s">
        <v>124</v>
      </c>
      <c r="B611" s="114" t="s">
        <v>125</v>
      </c>
      <c r="C611" s="304"/>
      <c r="D611" s="180"/>
      <c r="E611" s="66" t="s">
        <v>11</v>
      </c>
      <c r="F611" s="67">
        <f>F613+F614</f>
        <v>60713.03</v>
      </c>
      <c r="G611" s="67">
        <f>G613+G614</f>
        <v>60713.03</v>
      </c>
      <c r="H611" s="67">
        <f>H613+H614</f>
        <v>60713.03</v>
      </c>
      <c r="I611" s="74">
        <f t="shared" ref="I611" si="192">G611/F611*100</f>
        <v>100</v>
      </c>
      <c r="J611" s="74">
        <f>H611/G611*100</f>
        <v>100</v>
      </c>
      <c r="K611" s="211" t="s">
        <v>173</v>
      </c>
      <c r="L611" s="142"/>
    </row>
    <row r="612" spans="1:12" s="57" customFormat="1" ht="20.25" x14ac:dyDescent="0.25">
      <c r="A612" s="132"/>
      <c r="B612" s="114"/>
      <c r="C612" s="305"/>
      <c r="D612" s="180"/>
      <c r="E612" s="66" t="s">
        <v>12</v>
      </c>
      <c r="F612" s="67"/>
      <c r="G612" s="67"/>
      <c r="H612" s="67"/>
      <c r="I612" s="74"/>
      <c r="J612" s="74"/>
      <c r="K612" s="211"/>
      <c r="L612" s="142"/>
    </row>
    <row r="613" spans="1:12" s="57" customFormat="1" ht="40.5" x14ac:dyDescent="0.25">
      <c r="A613" s="132"/>
      <c r="B613" s="114"/>
      <c r="C613" s="305"/>
      <c r="D613" s="180"/>
      <c r="E613" s="66" t="s">
        <v>13</v>
      </c>
      <c r="F613" s="67">
        <f>F617+F621+F625</f>
        <v>57677.299999999996</v>
      </c>
      <c r="G613" s="67">
        <f t="shared" ref="G613:H613" si="193">G617+G621+G625</f>
        <v>57677.299999999996</v>
      </c>
      <c r="H613" s="67">
        <f t="shared" si="193"/>
        <v>57677.299999999996</v>
      </c>
      <c r="I613" s="74">
        <f t="shared" ref="I613:I627" si="194">G613/F613*100</f>
        <v>100</v>
      </c>
      <c r="J613" s="74">
        <f>H613/G613*100</f>
        <v>100</v>
      </c>
      <c r="K613" s="211"/>
      <c r="L613" s="142"/>
    </row>
    <row r="614" spans="1:12" s="57" customFormat="1" ht="49.5" customHeight="1" x14ac:dyDescent="0.25">
      <c r="A614" s="133"/>
      <c r="B614" s="114"/>
      <c r="C614" s="306"/>
      <c r="D614" s="180"/>
      <c r="E614" s="66" t="s">
        <v>14</v>
      </c>
      <c r="F614" s="67">
        <f>F618+F622+F626</f>
        <v>3035.73</v>
      </c>
      <c r="G614" s="67">
        <f t="shared" ref="G614:H614" si="195">G618+G622+G626</f>
        <v>3035.73</v>
      </c>
      <c r="H614" s="67">
        <f t="shared" si="195"/>
        <v>3035.73</v>
      </c>
      <c r="I614" s="74">
        <f t="shared" si="194"/>
        <v>100</v>
      </c>
      <c r="J614" s="74">
        <f>H614/G614*100</f>
        <v>100</v>
      </c>
      <c r="K614" s="211"/>
      <c r="L614" s="142"/>
    </row>
    <row r="615" spans="1:12" ht="29.25" customHeight="1" x14ac:dyDescent="0.25">
      <c r="A615" s="122" t="s">
        <v>109</v>
      </c>
      <c r="B615" s="168"/>
      <c r="C615" s="144"/>
      <c r="D615" s="151" t="s">
        <v>380</v>
      </c>
      <c r="E615" s="33" t="s">
        <v>11</v>
      </c>
      <c r="F615" s="6">
        <f>F617+F618</f>
        <v>781.19</v>
      </c>
      <c r="G615" s="6">
        <f>G617+G618</f>
        <v>781.19</v>
      </c>
      <c r="H615" s="6">
        <f>H617+H618</f>
        <v>781.19</v>
      </c>
      <c r="I615" s="87">
        <f t="shared" si="194"/>
        <v>100</v>
      </c>
      <c r="J615" s="87">
        <f t="shared" ref="J615:J629" si="196">H615/G615*100</f>
        <v>100</v>
      </c>
      <c r="K615" s="145"/>
      <c r="L615" s="147"/>
    </row>
    <row r="616" spans="1:12" ht="20.25" x14ac:dyDescent="0.25">
      <c r="A616" s="123"/>
      <c r="B616" s="169"/>
      <c r="C616" s="144"/>
      <c r="D616" s="151"/>
      <c r="E616" s="33" t="s">
        <v>12</v>
      </c>
      <c r="F616" s="6"/>
      <c r="G616" s="6"/>
      <c r="H616" s="6"/>
      <c r="I616" s="87"/>
      <c r="J616" s="87"/>
      <c r="K616" s="145"/>
      <c r="L616" s="147"/>
    </row>
    <row r="617" spans="1:12" ht="40.5" x14ac:dyDescent="0.25">
      <c r="A617" s="123"/>
      <c r="B617" s="169"/>
      <c r="C617" s="144"/>
      <c r="D617" s="151"/>
      <c r="E617" s="33" t="s">
        <v>13</v>
      </c>
      <c r="F617" s="6">
        <v>742.1</v>
      </c>
      <c r="G617" s="6">
        <v>742.1</v>
      </c>
      <c r="H617" s="6">
        <v>742.1</v>
      </c>
      <c r="I617" s="87">
        <f t="shared" si="194"/>
        <v>100</v>
      </c>
      <c r="J617" s="87">
        <f t="shared" si="196"/>
        <v>100</v>
      </c>
      <c r="K617" s="145"/>
      <c r="L617" s="147"/>
    </row>
    <row r="618" spans="1:12" ht="43.5" customHeight="1" x14ac:dyDescent="0.25">
      <c r="A618" s="129"/>
      <c r="B618" s="170"/>
      <c r="C618" s="144"/>
      <c r="D618" s="151"/>
      <c r="E618" s="33" t="s">
        <v>14</v>
      </c>
      <c r="F618" s="6">
        <v>39.090000000000003</v>
      </c>
      <c r="G618" s="6">
        <v>39.090000000000003</v>
      </c>
      <c r="H618" s="6">
        <v>39.090000000000003</v>
      </c>
      <c r="I618" s="87">
        <f t="shared" si="194"/>
        <v>100</v>
      </c>
      <c r="J618" s="87">
        <f t="shared" si="196"/>
        <v>100</v>
      </c>
      <c r="K618" s="145"/>
      <c r="L618" s="147"/>
    </row>
    <row r="619" spans="1:12" ht="25.5" customHeight="1" x14ac:dyDescent="0.25">
      <c r="A619" s="122" t="s">
        <v>110</v>
      </c>
      <c r="B619" s="168"/>
      <c r="C619" s="144"/>
      <c r="D619" s="151" t="s">
        <v>379</v>
      </c>
      <c r="E619" s="33" t="s">
        <v>11</v>
      </c>
      <c r="F619" s="6">
        <f>F621+F622</f>
        <v>407.42</v>
      </c>
      <c r="G619" s="6">
        <f>G621+G622</f>
        <v>407.42</v>
      </c>
      <c r="H619" s="6">
        <f>H621+H622</f>
        <v>407.42</v>
      </c>
      <c r="I619" s="87">
        <f t="shared" si="194"/>
        <v>100</v>
      </c>
      <c r="J619" s="87">
        <f t="shared" si="196"/>
        <v>100</v>
      </c>
      <c r="K619" s="145"/>
      <c r="L619" s="147"/>
    </row>
    <row r="620" spans="1:12" ht="20.25" x14ac:dyDescent="0.25">
      <c r="A620" s="123"/>
      <c r="B620" s="169"/>
      <c r="C620" s="144"/>
      <c r="D620" s="151"/>
      <c r="E620" s="33" t="s">
        <v>12</v>
      </c>
      <c r="F620" s="6"/>
      <c r="G620" s="6"/>
      <c r="H620" s="6"/>
      <c r="I620" s="87"/>
      <c r="J620" s="87"/>
      <c r="K620" s="145"/>
      <c r="L620" s="147"/>
    </row>
    <row r="621" spans="1:12" ht="40.5" x14ac:dyDescent="0.25">
      <c r="A621" s="123"/>
      <c r="B621" s="169"/>
      <c r="C621" s="144"/>
      <c r="D621" s="151"/>
      <c r="E621" s="33" t="s">
        <v>13</v>
      </c>
      <c r="F621" s="6">
        <v>387</v>
      </c>
      <c r="G621" s="6">
        <v>387</v>
      </c>
      <c r="H621" s="6">
        <v>387</v>
      </c>
      <c r="I621" s="87">
        <f t="shared" si="194"/>
        <v>100</v>
      </c>
      <c r="J621" s="87">
        <f t="shared" si="196"/>
        <v>100</v>
      </c>
      <c r="K621" s="145"/>
      <c r="L621" s="147"/>
    </row>
    <row r="622" spans="1:12" ht="42.75" customHeight="1" x14ac:dyDescent="0.25">
      <c r="A622" s="129"/>
      <c r="B622" s="170"/>
      <c r="C622" s="144"/>
      <c r="D622" s="151"/>
      <c r="E622" s="33" t="s">
        <v>14</v>
      </c>
      <c r="F622" s="6">
        <v>20.420000000000002</v>
      </c>
      <c r="G622" s="6">
        <v>20.420000000000002</v>
      </c>
      <c r="H622" s="6">
        <v>20.420000000000002</v>
      </c>
      <c r="I622" s="87">
        <f t="shared" si="194"/>
        <v>100</v>
      </c>
      <c r="J622" s="87">
        <f t="shared" si="196"/>
        <v>100</v>
      </c>
      <c r="K622" s="145"/>
      <c r="L622" s="147"/>
    </row>
    <row r="623" spans="1:12" ht="25.5" customHeight="1" x14ac:dyDescent="0.25">
      <c r="A623" s="122" t="s">
        <v>226</v>
      </c>
      <c r="B623" s="168"/>
      <c r="C623" s="144"/>
      <c r="D623" s="151" t="s">
        <v>381</v>
      </c>
      <c r="E623" s="33" t="s">
        <v>11</v>
      </c>
      <c r="F623" s="6">
        <f>F625+F626</f>
        <v>59524.42</v>
      </c>
      <c r="G623" s="6">
        <f>G625+G626</f>
        <v>59524.42</v>
      </c>
      <c r="H623" s="6">
        <f>H625+H626</f>
        <v>59524.42</v>
      </c>
      <c r="I623" s="87">
        <f t="shared" si="194"/>
        <v>100</v>
      </c>
      <c r="J623" s="87">
        <f t="shared" si="196"/>
        <v>100</v>
      </c>
      <c r="K623" s="145"/>
      <c r="L623" s="147"/>
    </row>
    <row r="624" spans="1:12" ht="20.25" x14ac:dyDescent="0.25">
      <c r="A624" s="123"/>
      <c r="B624" s="169"/>
      <c r="C624" s="144"/>
      <c r="D624" s="151"/>
      <c r="E624" s="33" t="s">
        <v>12</v>
      </c>
      <c r="F624" s="6"/>
      <c r="G624" s="6"/>
      <c r="H624" s="6"/>
      <c r="I624" s="87"/>
      <c r="J624" s="87"/>
      <c r="K624" s="145"/>
      <c r="L624" s="147"/>
    </row>
    <row r="625" spans="1:14" ht="40.5" x14ac:dyDescent="0.25">
      <c r="A625" s="123"/>
      <c r="B625" s="169"/>
      <c r="C625" s="144"/>
      <c r="D625" s="151"/>
      <c r="E625" s="33" t="s">
        <v>13</v>
      </c>
      <c r="F625" s="6">
        <v>56548.2</v>
      </c>
      <c r="G625" s="6">
        <v>56548.2</v>
      </c>
      <c r="H625" s="6">
        <v>56548.2</v>
      </c>
      <c r="I625" s="87">
        <f t="shared" si="194"/>
        <v>100</v>
      </c>
      <c r="J625" s="87">
        <f t="shared" si="196"/>
        <v>100</v>
      </c>
      <c r="K625" s="145"/>
      <c r="L625" s="147"/>
    </row>
    <row r="626" spans="1:14" ht="42.75" customHeight="1" x14ac:dyDescent="0.25">
      <c r="A626" s="129"/>
      <c r="B626" s="170"/>
      <c r="C626" s="144"/>
      <c r="D626" s="151"/>
      <c r="E626" s="33" t="s">
        <v>14</v>
      </c>
      <c r="F626" s="6">
        <v>2976.22</v>
      </c>
      <c r="G626" s="6">
        <v>2976.22</v>
      </c>
      <c r="H626" s="6">
        <v>2976.22</v>
      </c>
      <c r="I626" s="87">
        <f t="shared" si="194"/>
        <v>100</v>
      </c>
      <c r="J626" s="87">
        <f t="shared" si="196"/>
        <v>100</v>
      </c>
      <c r="K626" s="145"/>
      <c r="L626" s="147"/>
    </row>
    <row r="627" spans="1:14" s="57" customFormat="1" ht="25.5" customHeight="1" x14ac:dyDescent="0.25">
      <c r="A627" s="131" t="s">
        <v>126</v>
      </c>
      <c r="B627" s="114" t="s">
        <v>128</v>
      </c>
      <c r="C627" s="184"/>
      <c r="D627" s="114"/>
      <c r="E627" s="66" t="s">
        <v>11</v>
      </c>
      <c r="F627" s="69">
        <f>F629+F630</f>
        <v>19360</v>
      </c>
      <c r="G627" s="69">
        <f>G629+G630</f>
        <v>19360</v>
      </c>
      <c r="H627" s="69">
        <f>H629+H630</f>
        <v>19360</v>
      </c>
      <c r="I627" s="74">
        <f t="shared" si="194"/>
        <v>100</v>
      </c>
      <c r="J627" s="74">
        <f t="shared" si="196"/>
        <v>100</v>
      </c>
      <c r="K627" s="126" t="s">
        <v>101</v>
      </c>
      <c r="L627" s="142"/>
    </row>
    <row r="628" spans="1:14" s="57" customFormat="1" ht="20.25" x14ac:dyDescent="0.25">
      <c r="A628" s="132"/>
      <c r="B628" s="114"/>
      <c r="C628" s="184"/>
      <c r="D628" s="114"/>
      <c r="E628" s="66" t="s">
        <v>12</v>
      </c>
      <c r="F628" s="69"/>
      <c r="G628" s="69"/>
      <c r="H628" s="69"/>
      <c r="I628" s="74"/>
      <c r="J628" s="74"/>
      <c r="K628" s="126"/>
      <c r="L628" s="142"/>
    </row>
    <row r="629" spans="1:14" s="57" customFormat="1" ht="40.5" x14ac:dyDescent="0.25">
      <c r="A629" s="132"/>
      <c r="B629" s="114"/>
      <c r="C629" s="184"/>
      <c r="D629" s="114"/>
      <c r="E629" s="66" t="s">
        <v>13</v>
      </c>
      <c r="F629" s="69">
        <f>F633</f>
        <v>19360</v>
      </c>
      <c r="G629" s="69">
        <f t="shared" ref="G629:H629" si="197">G633</f>
        <v>19360</v>
      </c>
      <c r="H629" s="69">
        <f t="shared" si="197"/>
        <v>19360</v>
      </c>
      <c r="I629" s="74">
        <f t="shared" ref="I629" si="198">G629/F629*100</f>
        <v>100</v>
      </c>
      <c r="J629" s="74">
        <f t="shared" si="196"/>
        <v>100</v>
      </c>
      <c r="K629" s="126"/>
      <c r="L629" s="142"/>
    </row>
    <row r="630" spans="1:14" s="57" customFormat="1" ht="67.5" customHeight="1" x14ac:dyDescent="0.25">
      <c r="A630" s="133"/>
      <c r="B630" s="114"/>
      <c r="C630" s="184"/>
      <c r="D630" s="114"/>
      <c r="E630" s="66" t="s">
        <v>14</v>
      </c>
      <c r="F630" s="69">
        <f>F634</f>
        <v>0</v>
      </c>
      <c r="G630" s="69">
        <f t="shared" ref="G630:H630" si="199">G634</f>
        <v>0</v>
      </c>
      <c r="H630" s="69">
        <f t="shared" si="199"/>
        <v>0</v>
      </c>
      <c r="I630" s="74"/>
      <c r="J630" s="74"/>
      <c r="K630" s="126"/>
      <c r="L630" s="142"/>
    </row>
    <row r="631" spans="1:14" ht="25.5" customHeight="1" x14ac:dyDescent="0.25">
      <c r="A631" s="122" t="s">
        <v>208</v>
      </c>
      <c r="B631" s="168"/>
      <c r="C631" s="144"/>
      <c r="D631" s="151" t="s">
        <v>382</v>
      </c>
      <c r="E631" s="33" t="s">
        <v>11</v>
      </c>
      <c r="F631" s="6">
        <f>F633+F634</f>
        <v>19360</v>
      </c>
      <c r="G631" s="6">
        <f>G633+G634</f>
        <v>19360</v>
      </c>
      <c r="H631" s="6">
        <f>H633+H634</f>
        <v>19360</v>
      </c>
      <c r="I631" s="83">
        <f t="shared" ref="I631:J631" si="200">G631/F631*100</f>
        <v>100</v>
      </c>
      <c r="J631" s="22">
        <f t="shared" si="200"/>
        <v>100</v>
      </c>
      <c r="K631" s="145"/>
      <c r="L631" s="147"/>
    </row>
    <row r="632" spans="1:14" ht="20.25" x14ac:dyDescent="0.25">
      <c r="A632" s="123"/>
      <c r="B632" s="169"/>
      <c r="C632" s="144"/>
      <c r="D632" s="151"/>
      <c r="E632" s="33" t="s">
        <v>12</v>
      </c>
      <c r="F632" s="6"/>
      <c r="G632" s="6"/>
      <c r="H632" s="6"/>
      <c r="I632" s="83"/>
      <c r="J632" s="83"/>
      <c r="K632" s="145"/>
      <c r="L632" s="147"/>
    </row>
    <row r="633" spans="1:14" ht="40.5" x14ac:dyDescent="0.25">
      <c r="A633" s="123"/>
      <c r="B633" s="169"/>
      <c r="C633" s="144"/>
      <c r="D633" s="151"/>
      <c r="E633" s="33" t="s">
        <v>13</v>
      </c>
      <c r="F633" s="6">
        <v>19360</v>
      </c>
      <c r="G633" s="6">
        <v>19360</v>
      </c>
      <c r="H633" s="6">
        <v>19360</v>
      </c>
      <c r="I633" s="83">
        <f t="shared" ref="I633:J633" si="201">G633/F633*100</f>
        <v>100</v>
      </c>
      <c r="J633" s="22">
        <f t="shared" si="201"/>
        <v>100</v>
      </c>
      <c r="K633" s="145"/>
      <c r="L633" s="147"/>
    </row>
    <row r="634" spans="1:14" ht="78.75" customHeight="1" x14ac:dyDescent="0.25">
      <c r="A634" s="129"/>
      <c r="B634" s="170"/>
      <c r="C634" s="144"/>
      <c r="D634" s="151"/>
      <c r="E634" s="33" t="s">
        <v>14</v>
      </c>
      <c r="F634" s="6">
        <v>0</v>
      </c>
      <c r="G634" s="6">
        <v>0</v>
      </c>
      <c r="H634" s="6">
        <v>0</v>
      </c>
      <c r="I634" s="83">
        <v>0</v>
      </c>
      <c r="J634" s="22">
        <v>0</v>
      </c>
      <c r="K634" s="145"/>
      <c r="L634" s="147"/>
      <c r="N634" s="84"/>
    </row>
    <row r="635" spans="1:14" s="57" customFormat="1" ht="25.5" customHeight="1" x14ac:dyDescent="0.25">
      <c r="A635" s="131" t="s">
        <v>127</v>
      </c>
      <c r="B635" s="114" t="s">
        <v>383</v>
      </c>
      <c r="C635" s="184"/>
      <c r="D635" s="114"/>
      <c r="E635" s="66" t="s">
        <v>11</v>
      </c>
      <c r="F635" s="67">
        <f>F637+F638</f>
        <v>275942.88084999996</v>
      </c>
      <c r="G635" s="67">
        <f>G637+G638</f>
        <v>275942.88084999996</v>
      </c>
      <c r="H635" s="67">
        <f>H637+H638</f>
        <v>275941.66384000005</v>
      </c>
      <c r="I635" s="69">
        <f>G635/F635*100</f>
        <v>100</v>
      </c>
      <c r="J635" s="74">
        <f>H635/G635*100</f>
        <v>99.999558963073753</v>
      </c>
      <c r="K635" s="126" t="s">
        <v>48</v>
      </c>
      <c r="L635" s="142"/>
    </row>
    <row r="636" spans="1:14" s="57" customFormat="1" ht="20.25" x14ac:dyDescent="0.25">
      <c r="A636" s="132"/>
      <c r="B636" s="114"/>
      <c r="C636" s="184"/>
      <c r="D636" s="114"/>
      <c r="E636" s="66" t="s">
        <v>12</v>
      </c>
      <c r="F636" s="67"/>
      <c r="G636" s="67"/>
      <c r="H636" s="67"/>
      <c r="I636" s="69"/>
      <c r="J636" s="69"/>
      <c r="K636" s="126"/>
      <c r="L636" s="142"/>
    </row>
    <row r="637" spans="1:14" s="57" customFormat="1" ht="40.5" x14ac:dyDescent="0.25">
      <c r="A637" s="132"/>
      <c r="B637" s="114"/>
      <c r="C637" s="184"/>
      <c r="D637" s="114"/>
      <c r="E637" s="66" t="s">
        <v>13</v>
      </c>
      <c r="F637" s="67">
        <f>F641+F645+F649+F653</f>
        <v>263782.09999999998</v>
      </c>
      <c r="G637" s="67">
        <f t="shared" ref="G637:H637" si="202">G641+G645+G649+G653</f>
        <v>263782.09999999998</v>
      </c>
      <c r="H637" s="67">
        <f t="shared" si="202"/>
        <v>263780.94385000004</v>
      </c>
      <c r="I637" s="69">
        <f t="shared" ref="I637:J639" si="203">G637/F637*100</f>
        <v>100</v>
      </c>
      <c r="J637" s="74">
        <f t="shared" si="203"/>
        <v>99.999561702632604</v>
      </c>
      <c r="K637" s="126"/>
      <c r="L637" s="142"/>
    </row>
    <row r="638" spans="1:14" s="57" customFormat="1" ht="144" customHeight="1" x14ac:dyDescent="0.25">
      <c r="A638" s="133"/>
      <c r="B638" s="114"/>
      <c r="C638" s="184"/>
      <c r="D638" s="114"/>
      <c r="E638" s="66" t="s">
        <v>14</v>
      </c>
      <c r="F638" s="67">
        <f>F642+F646+F650+F654</f>
        <v>12160.780849999999</v>
      </c>
      <c r="G638" s="67">
        <f t="shared" ref="G638:H638" si="204">G642+G646+G650+G654</f>
        <v>12160.780849999999</v>
      </c>
      <c r="H638" s="67">
        <f t="shared" si="204"/>
        <v>12160.71999</v>
      </c>
      <c r="I638" s="69">
        <f t="shared" si="203"/>
        <v>100</v>
      </c>
      <c r="J638" s="74">
        <f t="shared" si="203"/>
        <v>99.999499538715881</v>
      </c>
      <c r="K638" s="126"/>
      <c r="L638" s="142"/>
    </row>
    <row r="639" spans="1:14" ht="21" customHeight="1" x14ac:dyDescent="0.25">
      <c r="A639" s="128" t="s">
        <v>328</v>
      </c>
      <c r="B639" s="147"/>
      <c r="C639" s="144"/>
      <c r="D639" s="181" t="s">
        <v>384</v>
      </c>
      <c r="E639" s="50" t="s">
        <v>11</v>
      </c>
      <c r="F639" s="6">
        <f>F641+F642</f>
        <v>106050.52632</v>
      </c>
      <c r="G639" s="6">
        <f>G641+G642</f>
        <v>106050.52632</v>
      </c>
      <c r="H639" s="6">
        <f>H641+H642</f>
        <v>106049.879</v>
      </c>
      <c r="I639" s="20">
        <f t="shared" si="203"/>
        <v>100</v>
      </c>
      <c r="J639" s="22">
        <f t="shared" si="203"/>
        <v>99.999389611704473</v>
      </c>
      <c r="K639" s="121"/>
      <c r="L639" s="176"/>
    </row>
    <row r="640" spans="1:14" ht="19.5" customHeight="1" x14ac:dyDescent="0.25">
      <c r="A640" s="128"/>
      <c r="B640" s="147"/>
      <c r="C640" s="144"/>
      <c r="D640" s="182"/>
      <c r="E640" s="50" t="s">
        <v>12</v>
      </c>
      <c r="F640" s="6"/>
      <c r="G640" s="5"/>
      <c r="H640" s="20"/>
      <c r="I640" s="20"/>
      <c r="J640" s="22"/>
      <c r="K640" s="121"/>
      <c r="L640" s="176"/>
    </row>
    <row r="641" spans="1:12" ht="45.75" customHeight="1" x14ac:dyDescent="0.25">
      <c r="A641" s="128"/>
      <c r="B641" s="147"/>
      <c r="C641" s="144"/>
      <c r="D641" s="182"/>
      <c r="E641" s="50" t="s">
        <v>41</v>
      </c>
      <c r="F641" s="6">
        <v>100748</v>
      </c>
      <c r="G641" s="6">
        <v>100748</v>
      </c>
      <c r="H641" s="6">
        <v>100747.38505</v>
      </c>
      <c r="I641" s="20">
        <f>G641/F641*100</f>
        <v>100</v>
      </c>
      <c r="J641" s="22">
        <f t="shared" ref="J641:J658" si="205">H641/G641*100</f>
        <v>99.999389615674744</v>
      </c>
      <c r="K641" s="121"/>
      <c r="L641" s="176"/>
    </row>
    <row r="642" spans="1:12" ht="48.75" customHeight="1" x14ac:dyDescent="0.25">
      <c r="A642" s="128"/>
      <c r="B642" s="147"/>
      <c r="C642" s="144"/>
      <c r="D642" s="183"/>
      <c r="E642" s="50" t="s">
        <v>14</v>
      </c>
      <c r="F642" s="6">
        <v>5302.5263199999999</v>
      </c>
      <c r="G642" s="6">
        <v>5302.5263199999999</v>
      </c>
      <c r="H642" s="6">
        <v>5302.49395</v>
      </c>
      <c r="I642" s="20">
        <f>G642/F642*100</f>
        <v>100</v>
      </c>
      <c r="J642" s="22">
        <f t="shared" si="205"/>
        <v>99.999389536269206</v>
      </c>
      <c r="K642" s="121"/>
      <c r="L642" s="176"/>
    </row>
    <row r="643" spans="1:12" ht="23.25" customHeight="1" x14ac:dyDescent="0.25">
      <c r="A643" s="128" t="s">
        <v>329</v>
      </c>
      <c r="B643" s="147"/>
      <c r="C643" s="144"/>
      <c r="D643" s="181" t="s">
        <v>385</v>
      </c>
      <c r="E643" s="50" t="s">
        <v>11</v>
      </c>
      <c r="F643" s="6">
        <f>F645+F646</f>
        <v>80542.421050000004</v>
      </c>
      <c r="G643" s="6">
        <f>G645+G646</f>
        <v>80542.421050000004</v>
      </c>
      <c r="H643" s="6">
        <f>H645+H646</f>
        <v>80542.421050000004</v>
      </c>
      <c r="I643" s="20">
        <f>G643/F643*100</f>
        <v>100</v>
      </c>
      <c r="J643" s="22">
        <f t="shared" si="205"/>
        <v>100</v>
      </c>
      <c r="K643" s="121"/>
      <c r="L643" s="307"/>
    </row>
    <row r="644" spans="1:12" ht="18.75" customHeight="1" x14ac:dyDescent="0.25">
      <c r="A644" s="128"/>
      <c r="B644" s="147"/>
      <c r="C644" s="144"/>
      <c r="D644" s="182"/>
      <c r="E644" s="50" t="s">
        <v>12</v>
      </c>
      <c r="F644" s="6"/>
      <c r="G644" s="5"/>
      <c r="H644" s="20"/>
      <c r="I644" s="20"/>
      <c r="J644" s="22"/>
      <c r="K644" s="121"/>
      <c r="L644" s="307"/>
    </row>
    <row r="645" spans="1:12" ht="43.5" customHeight="1" x14ac:dyDescent="0.25">
      <c r="A645" s="128"/>
      <c r="B645" s="147"/>
      <c r="C645" s="144"/>
      <c r="D645" s="182"/>
      <c r="E645" s="50" t="s">
        <v>41</v>
      </c>
      <c r="F645" s="6">
        <v>76515.3</v>
      </c>
      <c r="G645" s="6">
        <v>76515.3</v>
      </c>
      <c r="H645" s="6">
        <v>76515.3</v>
      </c>
      <c r="I645" s="20">
        <f t="shared" ref="I645:I647" si="206">G645/F645*100</f>
        <v>100</v>
      </c>
      <c r="J645" s="22">
        <f t="shared" si="205"/>
        <v>100</v>
      </c>
      <c r="K645" s="121"/>
      <c r="L645" s="307"/>
    </row>
    <row r="646" spans="1:12" ht="48" customHeight="1" x14ac:dyDescent="0.25">
      <c r="A646" s="128"/>
      <c r="B646" s="147"/>
      <c r="C646" s="144"/>
      <c r="D646" s="183"/>
      <c r="E646" s="50" t="s">
        <v>14</v>
      </c>
      <c r="F646" s="6">
        <v>4027.1210500000002</v>
      </c>
      <c r="G646" s="6">
        <v>4027.1210500000002</v>
      </c>
      <c r="H646" s="6">
        <v>4027.1210500000002</v>
      </c>
      <c r="I646" s="20">
        <f t="shared" si="206"/>
        <v>100</v>
      </c>
      <c r="J646" s="22">
        <f t="shared" si="205"/>
        <v>100</v>
      </c>
      <c r="K646" s="121"/>
      <c r="L646" s="307"/>
    </row>
    <row r="647" spans="1:12" ht="21.75" customHeight="1" x14ac:dyDescent="0.25">
      <c r="A647" s="146" t="s">
        <v>330</v>
      </c>
      <c r="B647" s="147"/>
      <c r="C647" s="144"/>
      <c r="D647" s="148" t="s">
        <v>143</v>
      </c>
      <c r="E647" s="50" t="s">
        <v>11</v>
      </c>
      <c r="F647" s="6">
        <f>F649+F650</f>
        <v>48439.263160000002</v>
      </c>
      <c r="G647" s="6">
        <f>G649+G650</f>
        <v>48439.263160000002</v>
      </c>
      <c r="H647" s="6">
        <f>H649+H650</f>
        <v>48438.693470000006</v>
      </c>
      <c r="I647" s="20">
        <f t="shared" si="206"/>
        <v>100</v>
      </c>
      <c r="J647" s="22">
        <f t="shared" si="205"/>
        <v>99.998823908617027</v>
      </c>
      <c r="K647" s="121"/>
      <c r="L647" s="121"/>
    </row>
    <row r="648" spans="1:12" ht="21" customHeight="1" x14ac:dyDescent="0.25">
      <c r="A648" s="128"/>
      <c r="B648" s="147"/>
      <c r="C648" s="144"/>
      <c r="D648" s="148"/>
      <c r="E648" s="50" t="s">
        <v>12</v>
      </c>
      <c r="F648" s="5"/>
      <c r="G648" s="5"/>
      <c r="H648" s="20"/>
      <c r="I648" s="20"/>
      <c r="J648" s="22"/>
      <c r="K648" s="121"/>
      <c r="L648" s="121"/>
    </row>
    <row r="649" spans="1:12" ht="42.75" customHeight="1" x14ac:dyDescent="0.25">
      <c r="A649" s="128"/>
      <c r="B649" s="147"/>
      <c r="C649" s="144"/>
      <c r="D649" s="148"/>
      <c r="E649" s="50" t="s">
        <v>41</v>
      </c>
      <c r="F649" s="6">
        <v>46017.3</v>
      </c>
      <c r="G649" s="6">
        <v>46017.3</v>
      </c>
      <c r="H649" s="6">
        <v>46016.758800000003</v>
      </c>
      <c r="I649" s="20">
        <f t="shared" ref="I649" si="207">G649/F649*100</f>
        <v>100</v>
      </c>
      <c r="J649" s="22">
        <f t="shared" si="205"/>
        <v>99.998823920569009</v>
      </c>
      <c r="K649" s="121"/>
      <c r="L649" s="121"/>
    </row>
    <row r="650" spans="1:12" ht="37.5" customHeight="1" x14ac:dyDescent="0.25">
      <c r="A650" s="128"/>
      <c r="B650" s="147"/>
      <c r="C650" s="144"/>
      <c r="D650" s="148"/>
      <c r="E650" s="50" t="s">
        <v>14</v>
      </c>
      <c r="F650" s="6">
        <v>2421.9631599999998</v>
      </c>
      <c r="G650" s="6">
        <v>2421.9631599999998</v>
      </c>
      <c r="H650" s="6">
        <v>2421.9346700000001</v>
      </c>
      <c r="I650" s="20">
        <f>G650/F650*100</f>
        <v>100</v>
      </c>
      <c r="J650" s="22">
        <f t="shared" si="205"/>
        <v>99.998823681529501</v>
      </c>
      <c r="K650" s="121"/>
      <c r="L650" s="121"/>
    </row>
    <row r="651" spans="1:12" ht="21.75" customHeight="1" x14ac:dyDescent="0.25">
      <c r="A651" s="128" t="s">
        <v>331</v>
      </c>
      <c r="B651" s="147"/>
      <c r="C651" s="144"/>
      <c r="D651" s="148" t="s">
        <v>320</v>
      </c>
      <c r="E651" s="50" t="s">
        <v>11</v>
      </c>
      <c r="F651" s="6">
        <f>F653+F654</f>
        <v>40910.670319999997</v>
      </c>
      <c r="G651" s="6">
        <f t="shared" ref="G651:H651" si="208">G653+G654</f>
        <v>40910.670319999997</v>
      </c>
      <c r="H651" s="6">
        <f t="shared" si="208"/>
        <v>40910.670319999997</v>
      </c>
      <c r="I651" s="20">
        <f t="shared" ref="I651:I654" si="209">G651/F651*100</f>
        <v>100</v>
      </c>
      <c r="J651" s="22">
        <f t="shared" si="205"/>
        <v>100</v>
      </c>
      <c r="K651" s="121"/>
      <c r="L651" s="121"/>
    </row>
    <row r="652" spans="1:12" ht="21" customHeight="1" x14ac:dyDescent="0.25">
      <c r="A652" s="128"/>
      <c r="B652" s="147"/>
      <c r="C652" s="144"/>
      <c r="D652" s="148"/>
      <c r="E652" s="50" t="s">
        <v>12</v>
      </c>
      <c r="F652" s="6"/>
      <c r="G652" s="6"/>
      <c r="H652" s="6"/>
      <c r="I652" s="20"/>
      <c r="J652" s="22"/>
      <c r="K652" s="121"/>
      <c r="L652" s="121"/>
    </row>
    <row r="653" spans="1:12" ht="42.75" customHeight="1" x14ac:dyDescent="0.25">
      <c r="A653" s="128"/>
      <c r="B653" s="147"/>
      <c r="C653" s="144"/>
      <c r="D653" s="148"/>
      <c r="E653" s="50" t="s">
        <v>41</v>
      </c>
      <c r="F653" s="6">
        <v>40501.5</v>
      </c>
      <c r="G653" s="6">
        <v>40501.5</v>
      </c>
      <c r="H653" s="6">
        <v>40501.5</v>
      </c>
      <c r="I653" s="20">
        <f t="shared" si="209"/>
        <v>100</v>
      </c>
      <c r="J653" s="22">
        <f t="shared" si="205"/>
        <v>100</v>
      </c>
      <c r="K653" s="121"/>
      <c r="L653" s="121"/>
    </row>
    <row r="654" spans="1:12" ht="37.5" customHeight="1" x14ac:dyDescent="0.25">
      <c r="A654" s="128"/>
      <c r="B654" s="147"/>
      <c r="C654" s="144"/>
      <c r="D654" s="148"/>
      <c r="E654" s="50" t="s">
        <v>14</v>
      </c>
      <c r="F654" s="6">
        <v>409.17032</v>
      </c>
      <c r="G654" s="6">
        <v>409.17032</v>
      </c>
      <c r="H654" s="6">
        <v>409.17032</v>
      </c>
      <c r="I654" s="20">
        <f t="shared" si="209"/>
        <v>100</v>
      </c>
      <c r="J654" s="22">
        <f t="shared" si="205"/>
        <v>100</v>
      </c>
      <c r="K654" s="121"/>
      <c r="L654" s="121"/>
    </row>
    <row r="655" spans="1:12" s="57" customFormat="1" ht="25.5" customHeight="1" x14ac:dyDescent="0.25">
      <c r="A655" s="131">
        <v>27</v>
      </c>
      <c r="B655" s="114" t="s">
        <v>159</v>
      </c>
      <c r="C655" s="184"/>
      <c r="D655" s="114"/>
      <c r="E655" s="66" t="s">
        <v>11</v>
      </c>
      <c r="F655" s="67">
        <f>F657+F658</f>
        <v>700</v>
      </c>
      <c r="G655" s="67">
        <f>G657+G658</f>
        <v>700</v>
      </c>
      <c r="H655" s="67">
        <f>H657+H658</f>
        <v>700</v>
      </c>
      <c r="I655" s="69">
        <f t="shared" ref="I655" si="210">G655/F655*100</f>
        <v>100</v>
      </c>
      <c r="J655" s="69">
        <f t="shared" si="205"/>
        <v>100</v>
      </c>
      <c r="K655" s="126" t="s">
        <v>26</v>
      </c>
      <c r="L655" s="142"/>
    </row>
    <row r="656" spans="1:12" s="57" customFormat="1" ht="20.25" x14ac:dyDescent="0.25">
      <c r="A656" s="132"/>
      <c r="B656" s="114"/>
      <c r="C656" s="184"/>
      <c r="D656" s="114"/>
      <c r="E656" s="66" t="s">
        <v>12</v>
      </c>
      <c r="F656" s="67"/>
      <c r="G656" s="67"/>
      <c r="H656" s="67"/>
      <c r="I656" s="69"/>
      <c r="J656" s="69"/>
      <c r="K656" s="126"/>
      <c r="L656" s="142"/>
    </row>
    <row r="657" spans="1:12" s="57" customFormat="1" ht="40.5" x14ac:dyDescent="0.25">
      <c r="A657" s="132"/>
      <c r="B657" s="114"/>
      <c r="C657" s="184"/>
      <c r="D657" s="114"/>
      <c r="E657" s="66" t="s">
        <v>13</v>
      </c>
      <c r="F657" s="67">
        <v>665</v>
      </c>
      <c r="G657" s="67">
        <v>665</v>
      </c>
      <c r="H657" s="67">
        <v>665</v>
      </c>
      <c r="I657" s="69">
        <f>G657/F657*100</f>
        <v>100</v>
      </c>
      <c r="J657" s="69">
        <f t="shared" si="205"/>
        <v>100</v>
      </c>
      <c r="K657" s="126"/>
      <c r="L657" s="142"/>
    </row>
    <row r="658" spans="1:12" s="57" customFormat="1" ht="124.5" customHeight="1" x14ac:dyDescent="0.25">
      <c r="A658" s="133"/>
      <c r="B658" s="114"/>
      <c r="C658" s="184"/>
      <c r="D658" s="114"/>
      <c r="E658" s="66" t="s">
        <v>14</v>
      </c>
      <c r="F658" s="67">
        <v>35</v>
      </c>
      <c r="G658" s="67">
        <v>35</v>
      </c>
      <c r="H658" s="67">
        <v>35</v>
      </c>
      <c r="I658" s="69">
        <f>G658/F658*100</f>
        <v>100</v>
      </c>
      <c r="J658" s="69">
        <f t="shared" si="205"/>
        <v>100</v>
      </c>
      <c r="K658" s="126"/>
      <c r="L658" s="142"/>
    </row>
    <row r="659" spans="1:12" s="57" customFormat="1" ht="25.5" customHeight="1" x14ac:dyDescent="0.25">
      <c r="A659" s="131" t="s">
        <v>324</v>
      </c>
      <c r="B659" s="114" t="s">
        <v>190</v>
      </c>
      <c r="C659" s="184"/>
      <c r="D659" s="114"/>
      <c r="E659" s="66" t="s">
        <v>11</v>
      </c>
      <c r="F659" s="67">
        <f>F661+F662</f>
        <v>969285.86</v>
      </c>
      <c r="G659" s="67">
        <f>G661+G662</f>
        <v>969285.86</v>
      </c>
      <c r="H659" s="67">
        <f>H661+H662</f>
        <v>969285.86</v>
      </c>
      <c r="I659" s="69">
        <f t="shared" ref="I659" si="211">G659/F659*100</f>
        <v>100</v>
      </c>
      <c r="J659" s="69">
        <f t="shared" ref="J659" si="212">H659/G659*100</f>
        <v>100</v>
      </c>
      <c r="K659" s="126" t="s">
        <v>191</v>
      </c>
      <c r="L659" s="142"/>
    </row>
    <row r="660" spans="1:12" s="57" customFormat="1" ht="20.25" x14ac:dyDescent="0.25">
      <c r="A660" s="132"/>
      <c r="B660" s="114"/>
      <c r="C660" s="184"/>
      <c r="D660" s="114"/>
      <c r="E660" s="66" t="s">
        <v>12</v>
      </c>
      <c r="F660" s="67"/>
      <c r="G660" s="69"/>
      <c r="H660" s="69"/>
      <c r="I660" s="69"/>
      <c r="J660" s="69"/>
      <c r="K660" s="126"/>
      <c r="L660" s="142"/>
    </row>
    <row r="661" spans="1:12" s="57" customFormat="1" ht="40.5" x14ac:dyDescent="0.25">
      <c r="A661" s="132"/>
      <c r="B661" s="114"/>
      <c r="C661" s="184"/>
      <c r="D661" s="114"/>
      <c r="E661" s="66" t="s">
        <v>13</v>
      </c>
      <c r="F661" s="67">
        <f>F665</f>
        <v>959593</v>
      </c>
      <c r="G661" s="67">
        <f t="shared" ref="G661:H661" si="213">G665</f>
        <v>959593</v>
      </c>
      <c r="H661" s="67">
        <f t="shared" si="213"/>
        <v>959593</v>
      </c>
      <c r="I661" s="69">
        <f>G661/F661*100</f>
        <v>100</v>
      </c>
      <c r="J661" s="69">
        <f>H661/G661*100</f>
        <v>100</v>
      </c>
      <c r="K661" s="126"/>
      <c r="L661" s="142"/>
    </row>
    <row r="662" spans="1:12" s="57" customFormat="1" ht="45.75" customHeight="1" x14ac:dyDescent="0.25">
      <c r="A662" s="133"/>
      <c r="B662" s="114"/>
      <c r="C662" s="184"/>
      <c r="D662" s="114"/>
      <c r="E662" s="66" t="s">
        <v>14</v>
      </c>
      <c r="F662" s="67">
        <f>F666</f>
        <v>9692.86</v>
      </c>
      <c r="G662" s="67">
        <f t="shared" ref="G662:H662" si="214">G666</f>
        <v>9692.86</v>
      </c>
      <c r="H662" s="67">
        <f t="shared" si="214"/>
        <v>9692.86</v>
      </c>
      <c r="I662" s="69">
        <f>G662/F662*100</f>
        <v>100</v>
      </c>
      <c r="J662" s="69">
        <f>H662/G662*100</f>
        <v>100</v>
      </c>
      <c r="K662" s="126"/>
      <c r="L662" s="142"/>
    </row>
    <row r="663" spans="1:12" ht="21.75" customHeight="1" x14ac:dyDescent="0.25">
      <c r="A663" s="128" t="s">
        <v>326</v>
      </c>
      <c r="B663" s="147"/>
      <c r="C663" s="144"/>
      <c r="D663" s="148" t="s">
        <v>227</v>
      </c>
      <c r="E663" s="50" t="s">
        <v>11</v>
      </c>
      <c r="F663" s="6">
        <f>F665+F666</f>
        <v>969285.86</v>
      </c>
      <c r="G663" s="6">
        <f>G665+G666</f>
        <v>969285.86</v>
      </c>
      <c r="H663" s="20">
        <f>H665+H666</f>
        <v>969285.86</v>
      </c>
      <c r="I663" s="20">
        <f t="shared" ref="I663:I667" si="215">G663/F663*100</f>
        <v>100</v>
      </c>
      <c r="J663" s="22">
        <f t="shared" ref="J663" si="216">H663/G663*100</f>
        <v>100</v>
      </c>
      <c r="K663" s="121"/>
      <c r="L663" s="121"/>
    </row>
    <row r="664" spans="1:12" ht="21" customHeight="1" x14ac:dyDescent="0.25">
      <c r="A664" s="128"/>
      <c r="B664" s="147"/>
      <c r="C664" s="144"/>
      <c r="D664" s="148"/>
      <c r="E664" s="50" t="s">
        <v>12</v>
      </c>
      <c r="F664" s="5"/>
      <c r="G664" s="5"/>
      <c r="H664" s="20"/>
      <c r="I664" s="20"/>
      <c r="J664" s="20"/>
      <c r="K664" s="121"/>
      <c r="L664" s="121"/>
    </row>
    <row r="665" spans="1:12" ht="42.75" customHeight="1" x14ac:dyDescent="0.25">
      <c r="A665" s="128"/>
      <c r="B665" s="147"/>
      <c r="C665" s="144"/>
      <c r="D665" s="148"/>
      <c r="E665" s="50" t="s">
        <v>41</v>
      </c>
      <c r="F665" s="6">
        <v>959593</v>
      </c>
      <c r="G665" s="6">
        <v>959593</v>
      </c>
      <c r="H665" s="6">
        <v>959593</v>
      </c>
      <c r="I665" s="20">
        <f t="shared" ref="I665:I666" si="217">G665/F665*100</f>
        <v>100</v>
      </c>
      <c r="J665" s="22">
        <f t="shared" ref="J665:J666" si="218">H665/G665*100</f>
        <v>100</v>
      </c>
      <c r="K665" s="121"/>
      <c r="L665" s="121"/>
    </row>
    <row r="666" spans="1:12" ht="47.25" customHeight="1" x14ac:dyDescent="0.25">
      <c r="A666" s="128"/>
      <c r="B666" s="147"/>
      <c r="C666" s="144"/>
      <c r="D666" s="148"/>
      <c r="E666" s="50" t="s">
        <v>14</v>
      </c>
      <c r="F666" s="6">
        <v>9692.86</v>
      </c>
      <c r="G666" s="6">
        <v>9692.86</v>
      </c>
      <c r="H666" s="6">
        <v>9692.86</v>
      </c>
      <c r="I666" s="20">
        <f t="shared" si="217"/>
        <v>100</v>
      </c>
      <c r="J666" s="22">
        <f t="shared" si="218"/>
        <v>100</v>
      </c>
      <c r="K666" s="121"/>
      <c r="L666" s="121"/>
    </row>
    <row r="667" spans="1:12" s="57" customFormat="1" ht="25.5" customHeight="1" x14ac:dyDescent="0.25">
      <c r="A667" s="131" t="s">
        <v>325</v>
      </c>
      <c r="B667" s="114" t="s">
        <v>203</v>
      </c>
      <c r="C667" s="184"/>
      <c r="D667" s="114"/>
      <c r="E667" s="66" t="s">
        <v>11</v>
      </c>
      <c r="F667" s="67">
        <f>F669+F670</f>
        <v>78896.929829999994</v>
      </c>
      <c r="G667" s="67">
        <f>G669+G670</f>
        <v>78896.929829999994</v>
      </c>
      <c r="H667" s="67">
        <f>H669+H670</f>
        <v>78896.929830000008</v>
      </c>
      <c r="I667" s="69">
        <f t="shared" si="215"/>
        <v>100</v>
      </c>
      <c r="J667" s="69">
        <f>H667/G667*100</f>
        <v>100.00000000000003</v>
      </c>
      <c r="K667" s="126" t="s">
        <v>219</v>
      </c>
      <c r="L667" s="142"/>
    </row>
    <row r="668" spans="1:12" s="57" customFormat="1" ht="20.25" x14ac:dyDescent="0.25">
      <c r="A668" s="132"/>
      <c r="B668" s="114"/>
      <c r="C668" s="184"/>
      <c r="D668" s="114"/>
      <c r="E668" s="66" t="s">
        <v>12</v>
      </c>
      <c r="F668" s="67"/>
      <c r="G668" s="69"/>
      <c r="H668" s="69"/>
      <c r="I668" s="69"/>
      <c r="J668" s="69"/>
      <c r="K668" s="126"/>
      <c r="L668" s="142"/>
    </row>
    <row r="669" spans="1:12" s="57" customFormat="1" ht="40.5" x14ac:dyDescent="0.25">
      <c r="A669" s="132"/>
      <c r="B669" s="114"/>
      <c r="C669" s="184"/>
      <c r="D669" s="114"/>
      <c r="E669" s="66" t="s">
        <v>13</v>
      </c>
      <c r="F669" s="67">
        <f>F673+F677</f>
        <v>74952.083249999996</v>
      </c>
      <c r="G669" s="67">
        <f t="shared" ref="G669:H669" si="219">G673+G677</f>
        <v>74952.083249999996</v>
      </c>
      <c r="H669" s="67">
        <f t="shared" si="219"/>
        <v>74952.083160000009</v>
      </c>
      <c r="I669" s="69">
        <f>G669/F669*100</f>
        <v>100</v>
      </c>
      <c r="J669" s="69">
        <f>H669/G669*100</f>
        <v>99.999999879923308</v>
      </c>
      <c r="K669" s="126"/>
      <c r="L669" s="142"/>
    </row>
    <row r="670" spans="1:12" s="57" customFormat="1" ht="45.75" customHeight="1" x14ac:dyDescent="0.25">
      <c r="A670" s="133"/>
      <c r="B670" s="114"/>
      <c r="C670" s="184"/>
      <c r="D670" s="114"/>
      <c r="E670" s="66" t="s">
        <v>14</v>
      </c>
      <c r="F670" s="67">
        <f>F674+F678</f>
        <v>3944.8465800000004</v>
      </c>
      <c r="G670" s="67">
        <f t="shared" ref="G670:H670" si="220">G674+G678</f>
        <v>3944.8465800000004</v>
      </c>
      <c r="H670" s="67">
        <f t="shared" si="220"/>
        <v>3944.8466699999999</v>
      </c>
      <c r="I670" s="69">
        <f>G670/F670*100</f>
        <v>100</v>
      </c>
      <c r="J670" s="69">
        <f>H670/G670*100</f>
        <v>100.00000228145754</v>
      </c>
      <c r="K670" s="126"/>
      <c r="L670" s="142"/>
    </row>
    <row r="671" spans="1:12" ht="21.75" customHeight="1" x14ac:dyDescent="0.25">
      <c r="A671" s="128" t="s">
        <v>189</v>
      </c>
      <c r="B671" s="147"/>
      <c r="C671" s="137"/>
      <c r="D671" s="148" t="s">
        <v>386</v>
      </c>
      <c r="E671" s="50" t="s">
        <v>11</v>
      </c>
      <c r="F671" s="6">
        <f>F673+F674</f>
        <v>57844.298250000007</v>
      </c>
      <c r="G671" s="6">
        <f>G673+G674</f>
        <v>57844.298250000007</v>
      </c>
      <c r="H671" s="20">
        <f>H673+H674</f>
        <v>57844.298250000007</v>
      </c>
      <c r="I671" s="20">
        <f t="shared" ref="I671" si="221">G671/F671*100</f>
        <v>100</v>
      </c>
      <c r="J671" s="21">
        <f t="shared" ref="J671:J674" si="222">H671/G671*100</f>
        <v>100</v>
      </c>
      <c r="K671" s="121"/>
      <c r="L671" s="121"/>
    </row>
    <row r="672" spans="1:12" ht="21" customHeight="1" x14ac:dyDescent="0.25">
      <c r="A672" s="128"/>
      <c r="B672" s="147"/>
      <c r="C672" s="137"/>
      <c r="D672" s="148"/>
      <c r="E672" s="50" t="s">
        <v>12</v>
      </c>
      <c r="F672" s="5"/>
      <c r="G672" s="5"/>
      <c r="H672" s="20"/>
      <c r="I672" s="20"/>
      <c r="J672" s="21"/>
      <c r="K672" s="121"/>
      <c r="L672" s="121"/>
    </row>
    <row r="673" spans="1:12" ht="42.75" customHeight="1" x14ac:dyDescent="0.25">
      <c r="A673" s="128"/>
      <c r="B673" s="147"/>
      <c r="C673" s="137"/>
      <c r="D673" s="148"/>
      <c r="E673" s="50" t="s">
        <v>41</v>
      </c>
      <c r="F673" s="6">
        <v>54952.083250000003</v>
      </c>
      <c r="G673" s="6">
        <v>54952.083250000003</v>
      </c>
      <c r="H673" s="6">
        <v>54952.083250000003</v>
      </c>
      <c r="I673" s="20">
        <f t="shared" ref="I673:I675" si="223">G673/F673*100</f>
        <v>100</v>
      </c>
      <c r="J673" s="21">
        <f t="shared" si="222"/>
        <v>100</v>
      </c>
      <c r="K673" s="121"/>
      <c r="L673" s="121"/>
    </row>
    <row r="674" spans="1:12" ht="126.75" customHeight="1" x14ac:dyDescent="0.25">
      <c r="A674" s="128"/>
      <c r="B674" s="147"/>
      <c r="C674" s="137"/>
      <c r="D674" s="148"/>
      <c r="E674" s="50" t="s">
        <v>14</v>
      </c>
      <c r="F674" s="6">
        <v>2892.2150000000001</v>
      </c>
      <c r="G674" s="6">
        <v>2892.2150000000001</v>
      </c>
      <c r="H674" s="6">
        <v>2892.2150000000001</v>
      </c>
      <c r="I674" s="20">
        <f t="shared" si="223"/>
        <v>100</v>
      </c>
      <c r="J674" s="21">
        <f t="shared" si="222"/>
        <v>100</v>
      </c>
      <c r="K674" s="121"/>
      <c r="L674" s="121"/>
    </row>
    <row r="675" spans="1:12" ht="21.75" customHeight="1" x14ac:dyDescent="0.25">
      <c r="A675" s="146" t="s">
        <v>327</v>
      </c>
      <c r="B675" s="147"/>
      <c r="C675" s="137"/>
      <c r="D675" s="148" t="s">
        <v>318</v>
      </c>
      <c r="E675" s="50" t="s">
        <v>11</v>
      </c>
      <c r="F675" s="88">
        <f>F677+F678</f>
        <v>21052.631580000001</v>
      </c>
      <c r="G675" s="88">
        <f>G677+G678</f>
        <v>21052.631580000001</v>
      </c>
      <c r="H675" s="88">
        <f>H677+H678</f>
        <v>21052.631579999997</v>
      </c>
      <c r="I675" s="20">
        <f t="shared" si="223"/>
        <v>100</v>
      </c>
      <c r="J675" s="21">
        <f t="shared" ref="J675:J678" si="224">H675/G675*100</f>
        <v>99.999999999999972</v>
      </c>
      <c r="K675" s="121"/>
      <c r="L675" s="121"/>
    </row>
    <row r="676" spans="1:12" ht="21" customHeight="1" x14ac:dyDescent="0.25">
      <c r="A676" s="128"/>
      <c r="B676" s="147"/>
      <c r="C676" s="137"/>
      <c r="D676" s="148"/>
      <c r="E676" s="50" t="s">
        <v>12</v>
      </c>
      <c r="F676" s="88"/>
      <c r="G676" s="88"/>
      <c r="H676" s="88"/>
      <c r="I676" s="20"/>
      <c r="J676" s="21"/>
      <c r="K676" s="121"/>
      <c r="L676" s="121"/>
    </row>
    <row r="677" spans="1:12" ht="42.75" customHeight="1" x14ac:dyDescent="0.25">
      <c r="A677" s="128"/>
      <c r="B677" s="147"/>
      <c r="C677" s="137"/>
      <c r="D677" s="148"/>
      <c r="E677" s="50" t="s">
        <v>41</v>
      </c>
      <c r="F677" s="88">
        <v>20000</v>
      </c>
      <c r="G677" s="88">
        <v>20000</v>
      </c>
      <c r="H677" s="88">
        <v>19999.999909999999</v>
      </c>
      <c r="I677" s="20">
        <f t="shared" ref="I677:I678" si="225">G677/F677*100</f>
        <v>100</v>
      </c>
      <c r="J677" s="21">
        <f t="shared" si="224"/>
        <v>99.999999549999998</v>
      </c>
      <c r="K677" s="121"/>
      <c r="L677" s="121"/>
    </row>
    <row r="678" spans="1:12" ht="126.75" customHeight="1" x14ac:dyDescent="0.25">
      <c r="A678" s="128"/>
      <c r="B678" s="147"/>
      <c r="C678" s="137"/>
      <c r="D678" s="148"/>
      <c r="E678" s="50" t="s">
        <v>14</v>
      </c>
      <c r="F678" s="88">
        <v>1052.63158</v>
      </c>
      <c r="G678" s="88">
        <v>1052.63158</v>
      </c>
      <c r="H678" s="88">
        <v>1052.63167</v>
      </c>
      <c r="I678" s="20">
        <f t="shared" si="225"/>
        <v>100</v>
      </c>
      <c r="J678" s="21">
        <f t="shared" si="224"/>
        <v>100.00000854999999</v>
      </c>
      <c r="K678" s="121"/>
      <c r="L678" s="121"/>
    </row>
  </sheetData>
  <autoFilter ref="A4:M678" xr:uid="{00000000-0009-0000-0000-000000000000}"/>
  <mergeCells count="985">
    <mergeCell ref="A303:A306"/>
    <mergeCell ref="C303:C306"/>
    <mergeCell ref="C380:C383"/>
    <mergeCell ref="B372:B375"/>
    <mergeCell ref="A335:A338"/>
    <mergeCell ref="A331:A334"/>
    <mergeCell ref="B359:B362"/>
    <mergeCell ref="C347:C350"/>
    <mergeCell ref="C339:C342"/>
    <mergeCell ref="A376:A379"/>
    <mergeCell ref="A347:A350"/>
    <mergeCell ref="B347:B350"/>
    <mergeCell ref="C359:C362"/>
    <mergeCell ref="B315:B318"/>
    <mergeCell ref="C315:C318"/>
    <mergeCell ref="B307:B310"/>
    <mergeCell ref="B319:B322"/>
    <mergeCell ref="A315:A318"/>
    <mergeCell ref="C311:C314"/>
    <mergeCell ref="A311:A314"/>
    <mergeCell ref="A323:A326"/>
    <mergeCell ref="A327:A330"/>
    <mergeCell ref="A307:A310"/>
    <mergeCell ref="A319:A322"/>
    <mergeCell ref="A388:A391"/>
    <mergeCell ref="B396:B399"/>
    <mergeCell ref="C388:C391"/>
    <mergeCell ref="A396:A399"/>
    <mergeCell ref="A372:A375"/>
    <mergeCell ref="A363:A366"/>
    <mergeCell ref="A384:A387"/>
    <mergeCell ref="B367:B370"/>
    <mergeCell ref="A367:A370"/>
    <mergeCell ref="B388:B391"/>
    <mergeCell ref="C367:C370"/>
    <mergeCell ref="C392:C395"/>
    <mergeCell ref="K671:K674"/>
    <mergeCell ref="L671:L674"/>
    <mergeCell ref="A543:A546"/>
    <mergeCell ref="B543:B546"/>
    <mergeCell ref="C543:C546"/>
    <mergeCell ref="D543:D546"/>
    <mergeCell ref="K543:K546"/>
    <mergeCell ref="L543:L546"/>
    <mergeCell ref="K547:K550"/>
    <mergeCell ref="A667:A670"/>
    <mergeCell ref="B667:B670"/>
    <mergeCell ref="C667:C670"/>
    <mergeCell ref="D667:D670"/>
    <mergeCell ref="C577:C580"/>
    <mergeCell ref="C547:C550"/>
    <mergeCell ref="L659:L662"/>
    <mergeCell ref="K615:K618"/>
    <mergeCell ref="A655:A658"/>
    <mergeCell ref="B655:B658"/>
    <mergeCell ref="C655:C658"/>
    <mergeCell ref="A659:A662"/>
    <mergeCell ref="B659:B662"/>
    <mergeCell ref="C659:C662"/>
    <mergeCell ref="K667:K670"/>
    <mergeCell ref="L667:L670"/>
    <mergeCell ref="L643:L646"/>
    <mergeCell ref="L651:L654"/>
    <mergeCell ref="C452:C455"/>
    <mergeCell ref="C595:C598"/>
    <mergeCell ref="D595:D598"/>
    <mergeCell ref="L501:L504"/>
    <mergeCell ref="L551:L554"/>
    <mergeCell ref="L615:L618"/>
    <mergeCell ref="D615:D618"/>
    <mergeCell ref="D489:D492"/>
    <mergeCell ref="K489:K492"/>
    <mergeCell ref="K457:K460"/>
    <mergeCell ref="K461:K464"/>
    <mergeCell ref="L522:L525"/>
    <mergeCell ref="L547:L550"/>
    <mergeCell ref="L611:L614"/>
    <mergeCell ref="D577:D580"/>
    <mergeCell ref="L568:L571"/>
    <mergeCell ref="L526:L529"/>
    <mergeCell ref="L564:L567"/>
    <mergeCell ref="L534:L537"/>
    <mergeCell ref="C489:C492"/>
    <mergeCell ref="L530:L533"/>
    <mergeCell ref="K659:K662"/>
    <mergeCell ref="K639:K642"/>
    <mergeCell ref="A651:A654"/>
    <mergeCell ref="B651:B654"/>
    <mergeCell ref="K556:K559"/>
    <mergeCell ref="K564:K567"/>
    <mergeCell ref="K560:K563"/>
    <mergeCell ref="K551:K554"/>
    <mergeCell ref="K526:K529"/>
    <mergeCell ref="K530:K533"/>
    <mergeCell ref="K587:K590"/>
    <mergeCell ref="K591:K594"/>
    <mergeCell ref="A582:A585"/>
    <mergeCell ref="B582:B585"/>
    <mergeCell ref="C573:C576"/>
    <mergeCell ref="K603:K606"/>
    <mergeCell ref="B611:B614"/>
    <mergeCell ref="C603:C606"/>
    <mergeCell ref="K611:K614"/>
    <mergeCell ref="B607:B610"/>
    <mergeCell ref="C611:C614"/>
    <mergeCell ref="D607:D610"/>
    <mergeCell ref="C599:C602"/>
    <mergeCell ref="D599:D602"/>
    <mergeCell ref="A422:A425"/>
    <mergeCell ref="C422:C425"/>
    <mergeCell ref="B422:B425"/>
    <mergeCell ref="D659:D662"/>
    <mergeCell ref="A392:A395"/>
    <mergeCell ref="B384:B387"/>
    <mergeCell ref="C405:C408"/>
    <mergeCell ref="D539:D542"/>
    <mergeCell ref="A401:A404"/>
    <mergeCell ref="B418:B421"/>
    <mergeCell ref="A405:A408"/>
    <mergeCell ref="C440:C443"/>
    <mergeCell ref="D422:D425"/>
    <mergeCell ref="C431:C434"/>
    <mergeCell ref="B427:B430"/>
    <mergeCell ref="A469:A472"/>
    <mergeCell ref="A481:A484"/>
    <mergeCell ref="A413:A416"/>
    <mergeCell ref="B413:B416"/>
    <mergeCell ref="C413:C416"/>
    <mergeCell ref="B448:B451"/>
    <mergeCell ref="D448:D451"/>
    <mergeCell ref="B392:B395"/>
    <mergeCell ref="C401:C404"/>
    <mergeCell ref="A418:A421"/>
    <mergeCell ref="A409:A412"/>
    <mergeCell ref="A671:A674"/>
    <mergeCell ref="B671:B674"/>
    <mergeCell ref="C671:C674"/>
    <mergeCell ref="D671:D674"/>
    <mergeCell ref="B376:B379"/>
    <mergeCell ref="D380:D383"/>
    <mergeCell ref="C539:C542"/>
    <mergeCell ref="C513:C516"/>
    <mergeCell ref="C469:C472"/>
    <mergeCell ref="B461:B464"/>
    <mergeCell ref="C461:C464"/>
    <mergeCell ref="B469:B472"/>
    <mergeCell ref="D469:D472"/>
    <mergeCell ref="C465:C468"/>
    <mergeCell ref="D461:D464"/>
    <mergeCell ref="A380:A383"/>
    <mergeCell ref="D587:D590"/>
    <mergeCell ref="D582:D585"/>
    <mergeCell ref="A595:A598"/>
    <mergeCell ref="D547:D550"/>
    <mergeCell ref="B440:B443"/>
    <mergeCell ref="B405:B408"/>
    <mergeCell ref="A339:A342"/>
    <mergeCell ref="A343:A346"/>
    <mergeCell ref="C331:C334"/>
    <mergeCell ref="B331:B334"/>
    <mergeCell ref="A359:A362"/>
    <mergeCell ref="K343:K346"/>
    <mergeCell ref="B351:B354"/>
    <mergeCell ref="B327:B330"/>
    <mergeCell ref="B335:B338"/>
    <mergeCell ref="B343:B346"/>
    <mergeCell ref="C335:C338"/>
    <mergeCell ref="C343:C346"/>
    <mergeCell ref="C351:C354"/>
    <mergeCell ref="D331:D334"/>
    <mergeCell ref="D359:D362"/>
    <mergeCell ref="D343:D346"/>
    <mergeCell ref="K355:K358"/>
    <mergeCell ref="A351:A354"/>
    <mergeCell ref="C355:C358"/>
    <mergeCell ref="B355:B358"/>
    <mergeCell ref="A355:A358"/>
    <mergeCell ref="K339:K342"/>
    <mergeCell ref="D228:D231"/>
    <mergeCell ref="D171:D174"/>
    <mergeCell ref="L104:L107"/>
    <mergeCell ref="C151:C154"/>
    <mergeCell ref="L122:L125"/>
    <mergeCell ref="A95:A98"/>
    <mergeCell ref="C95:C98"/>
    <mergeCell ref="D95:D98"/>
    <mergeCell ref="L142:L145"/>
    <mergeCell ref="A104:A107"/>
    <mergeCell ref="A134:A137"/>
    <mergeCell ref="K146:K149"/>
    <mergeCell ref="L146:L149"/>
    <mergeCell ref="L151:L154"/>
    <mergeCell ref="K151:K154"/>
    <mergeCell ref="D138:D141"/>
    <mergeCell ref="L126:L129"/>
    <mergeCell ref="D113:D116"/>
    <mergeCell ref="D118:D121"/>
    <mergeCell ref="B130:B133"/>
    <mergeCell ref="A100:A103"/>
    <mergeCell ref="B100:B103"/>
    <mergeCell ref="K159:K162"/>
    <mergeCell ref="L159:L162"/>
    <mergeCell ref="L171:L174"/>
    <mergeCell ref="K163:K166"/>
    <mergeCell ref="D188:D191"/>
    <mergeCell ref="K196:K199"/>
    <mergeCell ref="D192:D195"/>
    <mergeCell ref="D196:D199"/>
    <mergeCell ref="D167:D170"/>
    <mergeCell ref="L204:L207"/>
    <mergeCell ref="K175:K178"/>
    <mergeCell ref="K188:K191"/>
    <mergeCell ref="L163:L166"/>
    <mergeCell ref="D200:D203"/>
    <mergeCell ref="L167:L170"/>
    <mergeCell ref="L192:L195"/>
    <mergeCell ref="K167:K170"/>
    <mergeCell ref="L577:L580"/>
    <mergeCell ref="D248:D251"/>
    <mergeCell ref="D220:D223"/>
    <mergeCell ref="K248:K251"/>
    <mergeCell ref="D232:D235"/>
    <mergeCell ref="D409:D412"/>
    <mergeCell ref="D413:D416"/>
    <mergeCell ref="D396:D399"/>
    <mergeCell ref="D376:D379"/>
    <mergeCell ref="D351:D354"/>
    <mergeCell ref="D323:D326"/>
    <mergeCell ref="K256:K259"/>
    <mergeCell ref="K240:K243"/>
    <mergeCell ref="D236:D239"/>
    <mergeCell ref="K236:K239"/>
    <mergeCell ref="D367:D370"/>
    <mergeCell ref="K363:K366"/>
    <mergeCell ref="D355:D358"/>
    <mergeCell ref="D405:D408"/>
    <mergeCell ref="K405:K408"/>
    <mergeCell ref="K409:K412"/>
    <mergeCell ref="K367:K370"/>
    <mergeCell ref="K388:K391"/>
    <mergeCell ref="K413:K416"/>
    <mergeCell ref="L599:L602"/>
    <mergeCell ref="L556:L559"/>
    <mergeCell ref="L573:L576"/>
    <mergeCell ref="L560:L563"/>
    <mergeCell ref="L422:L425"/>
    <mergeCell ref="K359:K362"/>
    <mergeCell ref="L359:L362"/>
    <mergeCell ref="L539:L542"/>
    <mergeCell ref="L224:L227"/>
    <mergeCell ref="L252:L255"/>
    <mergeCell ref="K376:K379"/>
    <mergeCell ref="L343:L346"/>
    <mergeCell ref="L409:L412"/>
    <mergeCell ref="L405:L408"/>
    <mergeCell ref="L380:L383"/>
    <mergeCell ref="L388:L391"/>
    <mergeCell ref="L418:L421"/>
    <mergeCell ref="K418:K421"/>
    <mergeCell ref="K347:K350"/>
    <mergeCell ref="L347:L350"/>
    <mergeCell ref="L384:L387"/>
    <mergeCell ref="L367:L370"/>
    <mergeCell ref="K335:K338"/>
    <mergeCell ref="K539:K542"/>
    <mergeCell ref="L208:L211"/>
    <mergeCell ref="L401:L404"/>
    <mergeCell ref="K392:K395"/>
    <mergeCell ref="L281:L284"/>
    <mergeCell ref="K311:K314"/>
    <mergeCell ref="L175:L178"/>
    <mergeCell ref="L179:L182"/>
    <mergeCell ref="K184:K187"/>
    <mergeCell ref="L260:L263"/>
    <mergeCell ref="L196:L199"/>
    <mergeCell ref="K200:K203"/>
    <mergeCell ref="L248:L251"/>
    <mergeCell ref="K204:K207"/>
    <mergeCell ref="L220:L223"/>
    <mergeCell ref="L212:L215"/>
    <mergeCell ref="K216:K219"/>
    <mergeCell ref="K224:K227"/>
    <mergeCell ref="L200:L203"/>
    <mergeCell ref="K208:K211"/>
    <mergeCell ref="L188:L191"/>
    <mergeCell ref="K192:K195"/>
    <mergeCell ref="L285:L288"/>
    <mergeCell ref="L273:L276"/>
    <mergeCell ref="K155:K158"/>
    <mergeCell ref="L155:L158"/>
    <mergeCell ref="B192:B195"/>
    <mergeCell ref="L591:L594"/>
    <mergeCell ref="K577:K580"/>
    <mergeCell ref="K582:K585"/>
    <mergeCell ref="K595:K598"/>
    <mergeCell ref="L595:L598"/>
    <mergeCell ref="L587:L590"/>
    <mergeCell ref="L582:L585"/>
    <mergeCell ref="K260:K263"/>
    <mergeCell ref="D265:D268"/>
    <mergeCell ref="D240:D243"/>
    <mergeCell ref="K220:K223"/>
    <mergeCell ref="D224:D227"/>
    <mergeCell ref="K228:K231"/>
    <mergeCell ref="K232:K235"/>
    <mergeCell ref="L244:L247"/>
    <mergeCell ref="K212:K215"/>
    <mergeCell ref="L236:L239"/>
    <mergeCell ref="L228:L231"/>
    <mergeCell ref="L240:L243"/>
    <mergeCell ref="K171:K174"/>
    <mergeCell ref="K252:K255"/>
    <mergeCell ref="L113:L116"/>
    <mergeCell ref="K244:K247"/>
    <mergeCell ref="L339:L342"/>
    <mergeCell ref="K331:K334"/>
    <mergeCell ref="D327:D330"/>
    <mergeCell ref="D273:D276"/>
    <mergeCell ref="K269:K272"/>
    <mergeCell ref="L335:L338"/>
    <mergeCell ref="L269:L272"/>
    <mergeCell ref="L138:L141"/>
    <mergeCell ref="K138:K141"/>
    <mergeCell ref="D130:D133"/>
    <mergeCell ref="K130:K133"/>
    <mergeCell ref="L130:L133"/>
    <mergeCell ref="L134:L137"/>
    <mergeCell ref="K113:K116"/>
    <mergeCell ref="L277:L280"/>
    <mergeCell ref="D244:D247"/>
    <mergeCell ref="D212:D215"/>
    <mergeCell ref="D216:D219"/>
    <mergeCell ref="L184:L187"/>
    <mergeCell ref="L323:L326"/>
    <mergeCell ref="K293:K296"/>
    <mergeCell ref="L303:L306"/>
    <mergeCell ref="C232:C235"/>
    <mergeCell ref="B240:B243"/>
    <mergeCell ref="C220:C223"/>
    <mergeCell ref="B228:B231"/>
    <mergeCell ref="C228:C231"/>
    <mergeCell ref="C179:C182"/>
    <mergeCell ref="D146:D149"/>
    <mergeCell ref="D159:D162"/>
    <mergeCell ref="C216:C219"/>
    <mergeCell ref="D179:D182"/>
    <mergeCell ref="D208:D211"/>
    <mergeCell ref="D163:D166"/>
    <mergeCell ref="C167:C170"/>
    <mergeCell ref="D151:D154"/>
    <mergeCell ref="C159:C162"/>
    <mergeCell ref="D175:D178"/>
    <mergeCell ref="D204:D207"/>
    <mergeCell ref="B163:B166"/>
    <mergeCell ref="B155:B158"/>
    <mergeCell ref="C155:C158"/>
    <mergeCell ref="B188:B191"/>
    <mergeCell ref="C192:C195"/>
    <mergeCell ref="B208:B211"/>
    <mergeCell ref="C208:C211"/>
    <mergeCell ref="A63:A66"/>
    <mergeCell ref="A67:A70"/>
    <mergeCell ref="C63:C66"/>
    <mergeCell ref="D63:D66"/>
    <mergeCell ref="D134:D137"/>
    <mergeCell ref="B126:B129"/>
    <mergeCell ref="D126:D129"/>
    <mergeCell ref="K126:K129"/>
    <mergeCell ref="K122:K125"/>
    <mergeCell ref="A118:A121"/>
    <mergeCell ref="C100:C103"/>
    <mergeCell ref="B118:B121"/>
    <mergeCell ref="B122:B125"/>
    <mergeCell ref="C126:C137"/>
    <mergeCell ref="K104:K107"/>
    <mergeCell ref="A87:A90"/>
    <mergeCell ref="B87:B90"/>
    <mergeCell ref="C87:C90"/>
    <mergeCell ref="A79:A82"/>
    <mergeCell ref="D75:D78"/>
    <mergeCell ref="K100:K103"/>
    <mergeCell ref="B67:B70"/>
    <mergeCell ref="C67:C70"/>
    <mergeCell ref="K67:K70"/>
    <mergeCell ref="A35:A38"/>
    <mergeCell ref="D35:D38"/>
    <mergeCell ref="A23:A26"/>
    <mergeCell ref="B31:B34"/>
    <mergeCell ref="C31:C34"/>
    <mergeCell ref="B23:B26"/>
    <mergeCell ref="K23:K26"/>
    <mergeCell ref="A27:A30"/>
    <mergeCell ref="B27:B30"/>
    <mergeCell ref="D27:D30"/>
    <mergeCell ref="K27:K30"/>
    <mergeCell ref="D31:D34"/>
    <mergeCell ref="K31:K34"/>
    <mergeCell ref="B35:B38"/>
    <mergeCell ref="C23:C26"/>
    <mergeCell ref="C51:C54"/>
    <mergeCell ref="K51:K54"/>
    <mergeCell ref="A31:A34"/>
    <mergeCell ref="K43:K46"/>
    <mergeCell ref="A1:L1"/>
    <mergeCell ref="B5:B8"/>
    <mergeCell ref="A5:A8"/>
    <mergeCell ref="C5:C8"/>
    <mergeCell ref="D5:D8"/>
    <mergeCell ref="K5:K8"/>
    <mergeCell ref="L5:L8"/>
    <mergeCell ref="L31:L34"/>
    <mergeCell ref="A10:A13"/>
    <mergeCell ref="L23:L26"/>
    <mergeCell ref="L19:L22"/>
    <mergeCell ref="K15:K18"/>
    <mergeCell ref="A15:A18"/>
    <mergeCell ref="B15:B18"/>
    <mergeCell ref="B10:B13"/>
    <mergeCell ref="A2:K2"/>
    <mergeCell ref="C15:C18"/>
    <mergeCell ref="D15:D18"/>
    <mergeCell ref="D10:D13"/>
    <mergeCell ref="A19:A22"/>
    <mergeCell ref="K10:K13"/>
    <mergeCell ref="C19:C22"/>
    <mergeCell ref="D19:D22"/>
    <mergeCell ref="L15:L18"/>
    <mergeCell ref="B19:B22"/>
    <mergeCell ref="C10:C13"/>
    <mergeCell ref="L10:L13"/>
    <mergeCell ref="L27:L30"/>
    <mergeCell ref="K35:K38"/>
    <mergeCell ref="K19:K22"/>
    <mergeCell ref="D23:D26"/>
    <mergeCell ref="A59:A62"/>
    <mergeCell ref="C27:C30"/>
    <mergeCell ref="L67:L70"/>
    <mergeCell ref="A47:A50"/>
    <mergeCell ref="A55:A58"/>
    <mergeCell ref="A43:A46"/>
    <mergeCell ref="B51:B54"/>
    <mergeCell ref="L55:L58"/>
    <mergeCell ref="D51:D54"/>
    <mergeCell ref="C35:C38"/>
    <mergeCell ref="L59:L62"/>
    <mergeCell ref="B47:B50"/>
    <mergeCell ref="C47:C50"/>
    <mergeCell ref="L51:L54"/>
    <mergeCell ref="K39:K42"/>
    <mergeCell ref="K47:K50"/>
    <mergeCell ref="L63:L66"/>
    <mergeCell ref="B63:B66"/>
    <mergeCell ref="L35:L38"/>
    <mergeCell ref="D47:D50"/>
    <mergeCell ref="K55:K58"/>
    <mergeCell ref="A39:A42"/>
    <mergeCell ref="A51:A54"/>
    <mergeCell ref="K63:K66"/>
    <mergeCell ref="A175:A178"/>
    <mergeCell ref="B175:B178"/>
    <mergeCell ref="C175:C178"/>
    <mergeCell ref="A171:A174"/>
    <mergeCell ref="B184:B187"/>
    <mergeCell ref="C142:C145"/>
    <mergeCell ref="B142:B145"/>
    <mergeCell ref="B146:B149"/>
    <mergeCell ref="B167:B170"/>
    <mergeCell ref="A163:A166"/>
    <mergeCell ref="C163:C166"/>
    <mergeCell ref="B104:B107"/>
    <mergeCell ref="D104:D107"/>
    <mergeCell ref="B109:B112"/>
    <mergeCell ref="C109:C112"/>
    <mergeCell ref="B113:B116"/>
    <mergeCell ref="C113:C116"/>
    <mergeCell ref="A138:A141"/>
    <mergeCell ref="D155:D158"/>
    <mergeCell ref="D142:D145"/>
    <mergeCell ref="A122:A125"/>
    <mergeCell ref="B138:B141"/>
    <mergeCell ref="C138:C141"/>
    <mergeCell ref="A130:A133"/>
    <mergeCell ref="D83:D86"/>
    <mergeCell ref="K83:K86"/>
    <mergeCell ref="B71:B74"/>
    <mergeCell ref="B95:B98"/>
    <mergeCell ref="L71:L74"/>
    <mergeCell ref="A75:A78"/>
    <mergeCell ref="B75:B78"/>
    <mergeCell ref="B83:B86"/>
    <mergeCell ref="B79:B82"/>
    <mergeCell ref="C79:C82"/>
    <mergeCell ref="D79:D82"/>
    <mergeCell ref="A83:A86"/>
    <mergeCell ref="D87:D90"/>
    <mergeCell ref="L91:L94"/>
    <mergeCell ref="A91:A94"/>
    <mergeCell ref="B91:B94"/>
    <mergeCell ref="C91:C94"/>
    <mergeCell ref="L95:L98"/>
    <mergeCell ref="K91:K94"/>
    <mergeCell ref="K87:K90"/>
    <mergeCell ref="A71:A74"/>
    <mergeCell ref="K95:K98"/>
    <mergeCell ref="K75:K78"/>
    <mergeCell ref="L75:L78"/>
    <mergeCell ref="L39:L42"/>
    <mergeCell ref="B59:B62"/>
    <mergeCell ref="C59:C62"/>
    <mergeCell ref="D59:D62"/>
    <mergeCell ref="K59:K62"/>
    <mergeCell ref="C71:C74"/>
    <mergeCell ref="D71:D74"/>
    <mergeCell ref="C83:C86"/>
    <mergeCell ref="L47:L50"/>
    <mergeCell ref="L43:L46"/>
    <mergeCell ref="C55:C58"/>
    <mergeCell ref="D43:D46"/>
    <mergeCell ref="B43:B46"/>
    <mergeCell ref="C43:C46"/>
    <mergeCell ref="B39:B42"/>
    <mergeCell ref="C39:C42"/>
    <mergeCell ref="D39:D42"/>
    <mergeCell ref="D55:D58"/>
    <mergeCell ref="B55:B58"/>
    <mergeCell ref="C75:C78"/>
    <mergeCell ref="K71:K74"/>
    <mergeCell ref="K79:K82"/>
    <mergeCell ref="L79:L82"/>
    <mergeCell ref="D67:D70"/>
    <mergeCell ref="L83:L86"/>
    <mergeCell ref="D109:D112"/>
    <mergeCell ref="K109:K112"/>
    <mergeCell ref="D91:D94"/>
    <mergeCell ref="D100:D103"/>
    <mergeCell ref="A212:A215"/>
    <mergeCell ref="B212:B215"/>
    <mergeCell ref="C212:C215"/>
    <mergeCell ref="A220:A223"/>
    <mergeCell ref="L100:L103"/>
    <mergeCell ref="L109:L112"/>
    <mergeCell ref="C104:C107"/>
    <mergeCell ref="L87:L90"/>
    <mergeCell ref="A142:A145"/>
    <mergeCell ref="A151:A154"/>
    <mergeCell ref="D184:D187"/>
    <mergeCell ref="D122:D125"/>
    <mergeCell ref="K134:K137"/>
    <mergeCell ref="A109:A112"/>
    <mergeCell ref="C118:C121"/>
    <mergeCell ref="C122:C125"/>
    <mergeCell ref="B134:B137"/>
    <mergeCell ref="A113:A116"/>
    <mergeCell ref="A126:A129"/>
    <mergeCell ref="C204:C207"/>
    <mergeCell ref="B200:B203"/>
    <mergeCell ref="C146:C149"/>
    <mergeCell ref="B151:B154"/>
    <mergeCell ref="A146:A149"/>
    <mergeCell ref="A155:A158"/>
    <mergeCell ref="A196:A199"/>
    <mergeCell ref="A159:A162"/>
    <mergeCell ref="B159:B162"/>
    <mergeCell ref="B171:B174"/>
    <mergeCell ref="B179:B182"/>
    <mergeCell ref="C200:C203"/>
    <mergeCell ref="A167:A170"/>
    <mergeCell ref="A200:A203"/>
    <mergeCell ref="A188:A191"/>
    <mergeCell ref="A179:A182"/>
    <mergeCell ref="A204:A207"/>
    <mergeCell ref="B204:B207"/>
    <mergeCell ref="A192:A195"/>
    <mergeCell ref="B196:B199"/>
    <mergeCell ref="C196:C199"/>
    <mergeCell ref="C188:C191"/>
    <mergeCell ref="C184:C187"/>
    <mergeCell ref="C171:C174"/>
    <mergeCell ref="A240:A243"/>
    <mergeCell ref="A236:A239"/>
    <mergeCell ref="A244:A247"/>
    <mergeCell ref="C244:C247"/>
    <mergeCell ref="C269:C272"/>
    <mergeCell ref="B265:B268"/>
    <mergeCell ref="B236:B239"/>
    <mergeCell ref="C236:C239"/>
    <mergeCell ref="B260:B263"/>
    <mergeCell ref="C260:C263"/>
    <mergeCell ref="B269:B272"/>
    <mergeCell ref="A248:A251"/>
    <mergeCell ref="B248:B251"/>
    <mergeCell ref="C248:C251"/>
    <mergeCell ref="B220:B223"/>
    <mergeCell ref="A216:A219"/>
    <mergeCell ref="B216:B219"/>
    <mergeCell ref="A293:A296"/>
    <mergeCell ref="L293:L296"/>
    <mergeCell ref="C256:C259"/>
    <mergeCell ref="B273:B276"/>
    <mergeCell ref="D260:D263"/>
    <mergeCell ref="D256:D259"/>
    <mergeCell ref="B293:B296"/>
    <mergeCell ref="C293:C296"/>
    <mergeCell ref="B244:B247"/>
    <mergeCell ref="A232:A235"/>
    <mergeCell ref="B232:B235"/>
    <mergeCell ref="A228:A231"/>
    <mergeCell ref="D252:D255"/>
    <mergeCell ref="L216:L219"/>
    <mergeCell ref="L232:L235"/>
    <mergeCell ref="A224:A227"/>
    <mergeCell ref="C224:C227"/>
    <mergeCell ref="B224:B227"/>
    <mergeCell ref="C265:C268"/>
    <mergeCell ref="A277:A280"/>
    <mergeCell ref="B277:B280"/>
    <mergeCell ref="M260:M263"/>
    <mergeCell ref="M273:M276"/>
    <mergeCell ref="M281:M284"/>
    <mergeCell ref="A281:A284"/>
    <mergeCell ref="M269:M272"/>
    <mergeCell ref="M265:M268"/>
    <mergeCell ref="L256:L259"/>
    <mergeCell ref="A285:A288"/>
    <mergeCell ref="B285:B288"/>
    <mergeCell ref="B281:B284"/>
    <mergeCell ref="C281:C284"/>
    <mergeCell ref="D281:D284"/>
    <mergeCell ref="D277:D280"/>
    <mergeCell ref="M277:M280"/>
    <mergeCell ref="L265:L268"/>
    <mergeCell ref="K277:K280"/>
    <mergeCell ref="A269:A272"/>
    <mergeCell ref="K273:K276"/>
    <mergeCell ref="A265:A268"/>
    <mergeCell ref="A273:A276"/>
    <mergeCell ref="K265:K268"/>
    <mergeCell ref="C277:C280"/>
    <mergeCell ref="C273:C276"/>
    <mergeCell ref="M285:M288"/>
    <mergeCell ref="D298:D301"/>
    <mergeCell ref="D307:D310"/>
    <mergeCell ref="K307:K310"/>
    <mergeCell ref="L315:L318"/>
    <mergeCell ref="L307:L310"/>
    <mergeCell ref="L311:L314"/>
    <mergeCell ref="K281:K284"/>
    <mergeCell ref="D285:D288"/>
    <mergeCell ref="K285:K288"/>
    <mergeCell ref="K303:K306"/>
    <mergeCell ref="K315:K318"/>
    <mergeCell ref="D556:D559"/>
    <mergeCell ref="C564:C567"/>
    <mergeCell ref="C551:C554"/>
    <mergeCell ref="A551:A554"/>
    <mergeCell ref="B551:B554"/>
    <mergeCell ref="A522:A525"/>
    <mergeCell ref="B530:B533"/>
    <mergeCell ref="A564:A567"/>
    <mergeCell ref="D522:D525"/>
    <mergeCell ref="C526:C529"/>
    <mergeCell ref="D526:D529"/>
    <mergeCell ref="B526:B529"/>
    <mergeCell ref="B564:B567"/>
    <mergeCell ref="C534:C537"/>
    <mergeCell ref="M289:M292"/>
    <mergeCell ref="K298:K301"/>
    <mergeCell ref="D311:D314"/>
    <mergeCell ref="L298:L301"/>
    <mergeCell ref="D293:D296"/>
    <mergeCell ref="C372:C375"/>
    <mergeCell ref="C376:C379"/>
    <mergeCell ref="C363:C366"/>
    <mergeCell ref="L413:L416"/>
    <mergeCell ref="K401:K404"/>
    <mergeCell ref="L392:L395"/>
    <mergeCell ref="K396:K399"/>
    <mergeCell ref="D315:D318"/>
    <mergeCell ref="D335:D338"/>
    <mergeCell ref="L351:L354"/>
    <mergeCell ref="L331:L334"/>
    <mergeCell ref="D388:D391"/>
    <mergeCell ref="D384:D387"/>
    <mergeCell ref="L355:L358"/>
    <mergeCell ref="L372:L375"/>
    <mergeCell ref="L376:L379"/>
    <mergeCell ref="D363:D366"/>
    <mergeCell ref="K327:K330"/>
    <mergeCell ref="D347:D350"/>
    <mergeCell ref="B534:B537"/>
    <mergeCell ref="C418:C421"/>
    <mergeCell ref="C477:C480"/>
    <mergeCell ref="C473:C476"/>
    <mergeCell ref="D452:D455"/>
    <mergeCell ref="B435:B438"/>
    <mergeCell ref="D473:D476"/>
    <mergeCell ref="D485:D488"/>
    <mergeCell ref="D501:D504"/>
    <mergeCell ref="K422:K425"/>
    <mergeCell ref="D427:D430"/>
    <mergeCell ref="K431:K434"/>
    <mergeCell ref="D435:D438"/>
    <mergeCell ref="C505:C508"/>
    <mergeCell ref="B497:B500"/>
    <mergeCell ref="K465:K468"/>
    <mergeCell ref="B431:B434"/>
    <mergeCell ref="B505:B508"/>
    <mergeCell ref="D497:D500"/>
    <mergeCell ref="D440:D443"/>
    <mergeCell ref="D457:D460"/>
    <mergeCell ref="K440:K443"/>
    <mergeCell ref="K473:K476"/>
    <mergeCell ref="K469:K472"/>
    <mergeCell ref="D477:D480"/>
    <mergeCell ref="K427:K430"/>
    <mergeCell ref="D444:D447"/>
    <mergeCell ref="K435:K438"/>
    <mergeCell ref="K493:K496"/>
    <mergeCell ref="K534:K537"/>
    <mergeCell ref="D530:D533"/>
    <mergeCell ref="D534:D537"/>
    <mergeCell ref="B485:B488"/>
    <mergeCell ref="K448:K451"/>
    <mergeCell ref="D513:D516"/>
    <mergeCell ref="B513:B516"/>
    <mergeCell ref="K599:K602"/>
    <mergeCell ref="B595:B598"/>
    <mergeCell ref="K573:K576"/>
    <mergeCell ref="D560:D563"/>
    <mergeCell ref="D568:D571"/>
    <mergeCell ref="D591:D594"/>
    <mergeCell ref="K505:K508"/>
    <mergeCell ref="B591:B594"/>
    <mergeCell ref="C591:C594"/>
    <mergeCell ref="K497:K500"/>
    <mergeCell ref="B501:B504"/>
    <mergeCell ref="K501:K504"/>
    <mergeCell ref="K477:K480"/>
    <mergeCell ref="K568:K571"/>
    <mergeCell ref="D551:D554"/>
    <mergeCell ref="C530:C533"/>
    <mergeCell ref="K522:K525"/>
    <mergeCell ref="A587:A590"/>
    <mergeCell ref="A560:A563"/>
    <mergeCell ref="B560:B563"/>
    <mergeCell ref="A513:A516"/>
    <mergeCell ref="C522:C525"/>
    <mergeCell ref="B509:B512"/>
    <mergeCell ref="B522:B525"/>
    <mergeCell ref="A526:A529"/>
    <mergeCell ref="A534:A537"/>
    <mergeCell ref="B547:B550"/>
    <mergeCell ref="B556:B559"/>
    <mergeCell ref="A556:A559"/>
    <mergeCell ref="A539:A542"/>
    <mergeCell ref="A547:A550"/>
    <mergeCell ref="B539:B542"/>
    <mergeCell ref="A573:A576"/>
    <mergeCell ref="A577:A580"/>
    <mergeCell ref="A530:A533"/>
    <mergeCell ref="B573:B576"/>
    <mergeCell ref="B518:B521"/>
    <mergeCell ref="C556:C559"/>
    <mergeCell ref="A568:A571"/>
    <mergeCell ref="B568:B571"/>
    <mergeCell ref="C568:C571"/>
    <mergeCell ref="A427:A430"/>
    <mergeCell ref="C444:C447"/>
    <mergeCell ref="B444:B447"/>
    <mergeCell ref="A457:A460"/>
    <mergeCell ref="A461:A464"/>
    <mergeCell ref="B473:B476"/>
    <mergeCell ref="C457:C460"/>
    <mergeCell ref="A435:A438"/>
    <mergeCell ref="C493:C496"/>
    <mergeCell ref="C435:C438"/>
    <mergeCell ref="C427:C430"/>
    <mergeCell ref="A489:A492"/>
    <mergeCell ref="A485:A488"/>
    <mergeCell ref="A493:A496"/>
    <mergeCell ref="A440:A443"/>
    <mergeCell ref="C448:C451"/>
    <mergeCell ref="C481:C484"/>
    <mergeCell ref="B477:B480"/>
    <mergeCell ref="B489:B492"/>
    <mergeCell ref="B493:B496"/>
    <mergeCell ref="D392:D395"/>
    <mergeCell ref="L327:L330"/>
    <mergeCell ref="D372:D375"/>
    <mergeCell ref="D339:D342"/>
    <mergeCell ref="L396:L399"/>
    <mergeCell ref="K323:K326"/>
    <mergeCell ref="K351:K354"/>
    <mergeCell ref="K319:K322"/>
    <mergeCell ref="L319:L322"/>
    <mergeCell ref="L363:L366"/>
    <mergeCell ref="K384:K387"/>
    <mergeCell ref="K372:K375"/>
    <mergeCell ref="K380:K383"/>
    <mergeCell ref="L469:L472"/>
    <mergeCell ref="L448:L451"/>
    <mergeCell ref="L477:L480"/>
    <mergeCell ref="L493:L496"/>
    <mergeCell ref="L452:L455"/>
    <mergeCell ref="L465:L468"/>
    <mergeCell ref="L427:L430"/>
    <mergeCell ref="L489:L492"/>
    <mergeCell ref="L440:L443"/>
    <mergeCell ref="L435:L438"/>
    <mergeCell ref="L431:L434"/>
    <mergeCell ref="A591:A594"/>
    <mergeCell ref="L461:L464"/>
    <mergeCell ref="K452:K455"/>
    <mergeCell ref="L497:L500"/>
    <mergeCell ref="K481:K484"/>
    <mergeCell ref="K485:K488"/>
    <mergeCell ref="D481:D484"/>
    <mergeCell ref="D493:D496"/>
    <mergeCell ref="L457:L460"/>
    <mergeCell ref="A505:A508"/>
    <mergeCell ref="A509:A512"/>
    <mergeCell ref="A477:A480"/>
    <mergeCell ref="A473:A476"/>
    <mergeCell ref="A518:A521"/>
    <mergeCell ref="B481:B484"/>
    <mergeCell ref="A497:A500"/>
    <mergeCell ref="A501:A504"/>
    <mergeCell ref="D573:D576"/>
    <mergeCell ref="C582:C585"/>
    <mergeCell ref="B577:B580"/>
    <mergeCell ref="C587:C590"/>
    <mergeCell ref="C560:C563"/>
    <mergeCell ref="D564:D567"/>
    <mergeCell ref="L518:L521"/>
    <mergeCell ref="L509:L512"/>
    <mergeCell ref="L481:L484"/>
    <mergeCell ref="L485:L488"/>
    <mergeCell ref="K509:K512"/>
    <mergeCell ref="C518:C521"/>
    <mergeCell ref="D518:D521"/>
    <mergeCell ref="D505:D508"/>
    <mergeCell ref="C501:C504"/>
    <mergeCell ref="L473:L476"/>
    <mergeCell ref="C497:C500"/>
    <mergeCell ref="L513:L516"/>
    <mergeCell ref="C485:C488"/>
    <mergeCell ref="K513:K516"/>
    <mergeCell ref="K518:K521"/>
    <mergeCell ref="C509:C512"/>
    <mergeCell ref="D509:D512"/>
    <mergeCell ref="A663:A666"/>
    <mergeCell ref="B663:B666"/>
    <mergeCell ref="C663:C666"/>
    <mergeCell ref="C615:C618"/>
    <mergeCell ref="A627:A630"/>
    <mergeCell ref="A607:A610"/>
    <mergeCell ref="C647:C650"/>
    <mergeCell ref="C627:C630"/>
    <mergeCell ref="C631:C634"/>
    <mergeCell ref="C607:C610"/>
    <mergeCell ref="B631:B634"/>
    <mergeCell ref="B627:B630"/>
    <mergeCell ref="B619:B622"/>
    <mergeCell ref="A611:A614"/>
    <mergeCell ref="A619:A622"/>
    <mergeCell ref="B647:B650"/>
    <mergeCell ref="A639:A642"/>
    <mergeCell ref="A635:A638"/>
    <mergeCell ref="C623:C626"/>
    <mergeCell ref="A603:A606"/>
    <mergeCell ref="D663:D666"/>
    <mergeCell ref="K663:K666"/>
    <mergeCell ref="C619:C622"/>
    <mergeCell ref="B615:B618"/>
    <mergeCell ref="A615:A618"/>
    <mergeCell ref="D639:D642"/>
    <mergeCell ref="B635:B638"/>
    <mergeCell ref="C635:C638"/>
    <mergeCell ref="D635:D638"/>
    <mergeCell ref="K635:K638"/>
    <mergeCell ref="D643:D646"/>
    <mergeCell ref="B639:B642"/>
    <mergeCell ref="B643:B646"/>
    <mergeCell ref="A647:A650"/>
    <mergeCell ref="D647:D650"/>
    <mergeCell ref="A631:A634"/>
    <mergeCell ref="C651:C654"/>
    <mergeCell ref="D651:D654"/>
    <mergeCell ref="K651:K654"/>
    <mergeCell ref="D627:D630"/>
    <mergeCell ref="K627:K630"/>
    <mergeCell ref="A623:A626"/>
    <mergeCell ref="B623:B626"/>
    <mergeCell ref="L635:L638"/>
    <mergeCell ref="K607:K610"/>
    <mergeCell ref="L631:L634"/>
    <mergeCell ref="L639:L642"/>
    <mergeCell ref="B603:B606"/>
    <mergeCell ref="L647:L650"/>
    <mergeCell ref="L623:L626"/>
    <mergeCell ref="L619:L622"/>
    <mergeCell ref="L627:L630"/>
    <mergeCell ref="D623:D626"/>
    <mergeCell ref="K623:K626"/>
    <mergeCell ref="D631:D634"/>
    <mergeCell ref="D619:D622"/>
    <mergeCell ref="K619:K622"/>
    <mergeCell ref="D611:D614"/>
    <mergeCell ref="K647:K650"/>
    <mergeCell ref="K643:K646"/>
    <mergeCell ref="L607:L610"/>
    <mergeCell ref="L603:L606"/>
    <mergeCell ref="D603:D606"/>
    <mergeCell ref="A298:A301"/>
    <mergeCell ref="A260:A263"/>
    <mergeCell ref="D319:D322"/>
    <mergeCell ref="D401:D404"/>
    <mergeCell ref="B401:B404"/>
    <mergeCell ref="C396:C399"/>
    <mergeCell ref="D431:D434"/>
    <mergeCell ref="A184:A187"/>
    <mergeCell ref="A256:A259"/>
    <mergeCell ref="B256:B259"/>
    <mergeCell ref="B311:B314"/>
    <mergeCell ref="B303:B306"/>
    <mergeCell ref="B409:B412"/>
    <mergeCell ref="C409:C412"/>
    <mergeCell ref="B298:B301"/>
    <mergeCell ref="C298:C301"/>
    <mergeCell ref="D303:D306"/>
    <mergeCell ref="C384:C387"/>
    <mergeCell ref="C307:C310"/>
    <mergeCell ref="C285:C288"/>
    <mergeCell ref="C327:C330"/>
    <mergeCell ref="A208:A211"/>
    <mergeCell ref="C240:C243"/>
    <mergeCell ref="D418:D421"/>
    <mergeCell ref="A675:A678"/>
    <mergeCell ref="B675:B678"/>
    <mergeCell ref="C675:C678"/>
    <mergeCell ref="D675:D678"/>
    <mergeCell ref="K675:K678"/>
    <mergeCell ref="L675:L678"/>
    <mergeCell ref="A289:A292"/>
    <mergeCell ref="B289:B292"/>
    <mergeCell ref="C289:C292"/>
    <mergeCell ref="D289:D292"/>
    <mergeCell ref="K289:K292"/>
    <mergeCell ref="L289:L292"/>
    <mergeCell ref="B323:B326"/>
    <mergeCell ref="L505:L508"/>
    <mergeCell ref="B380:B383"/>
    <mergeCell ref="C319:C322"/>
    <mergeCell ref="C323:C326"/>
    <mergeCell ref="D465:D468"/>
    <mergeCell ref="B339:B342"/>
    <mergeCell ref="B363:B366"/>
    <mergeCell ref="A452:A455"/>
    <mergeCell ref="A431:A434"/>
    <mergeCell ref="A465:A468"/>
    <mergeCell ref="B452:B455"/>
    <mergeCell ref="D655:D658"/>
    <mergeCell ref="L444:L447"/>
    <mergeCell ref="K444:K447"/>
    <mergeCell ref="L663:L666"/>
    <mergeCell ref="A599:A602"/>
    <mergeCell ref="B599:B602"/>
    <mergeCell ref="K655:K658"/>
    <mergeCell ref="L118:L121"/>
    <mergeCell ref="A448:A451"/>
    <mergeCell ref="B457:B460"/>
    <mergeCell ref="B465:B468"/>
    <mergeCell ref="A444:A447"/>
    <mergeCell ref="D269:D272"/>
    <mergeCell ref="C252:C255"/>
    <mergeCell ref="K142:K145"/>
    <mergeCell ref="K179:K182"/>
    <mergeCell ref="A252:A255"/>
    <mergeCell ref="B252:B255"/>
    <mergeCell ref="L655:L658"/>
    <mergeCell ref="B587:B590"/>
    <mergeCell ref="A643:A646"/>
    <mergeCell ref="C639:C642"/>
    <mergeCell ref="C643:C646"/>
    <mergeCell ref="K631:K634"/>
  </mergeCells>
  <conditionalFormatting sqref="F234:H235">
    <cfRule type="expression" dxfId="2" priority="4" stopIfTrue="1">
      <formula>HasError()</formula>
    </cfRule>
    <cfRule type="expression" dxfId="1" priority="5" stopIfTrue="1">
      <formula>LockedByCondition()</formula>
    </cfRule>
    <cfRule type="expression" dxfId="0" priority="6" stopIfTrue="1">
      <formula>Locked()</formula>
    </cfRule>
  </conditionalFormatting>
  <printOptions horizontalCentered="1"/>
  <pageMargins left="0.23622047244094491" right="3.937007874015748E-2" top="0.15748031496062992" bottom="0.19685039370078741" header="0.11811023622047245" footer="0.11811023622047245"/>
  <pageSetup paperSize="9" scale="39" fitToHeight="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Омарова Джамиля Омаровна</dc:creator>
  <cp:lastModifiedBy>Джахбаров Расул Билалович</cp:lastModifiedBy>
  <cp:lastPrinted>2025-02-05T06:21:08Z</cp:lastPrinted>
  <dcterms:created xsi:type="dcterms:W3CDTF">2019-01-09T07:53:50Z</dcterms:created>
  <dcterms:modified xsi:type="dcterms:W3CDTF">2025-02-10T08:50:51Z</dcterms:modified>
</cp:coreProperties>
</file>